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65" yWindow="180" windowWidth="14940" windowHeight="9150"/>
  </bookViews>
  <sheets>
    <sheet name="FANTAVUELTA" sheetId="1" r:id="rId1"/>
    <sheet name="ASTA" sheetId="2" r:id="rId2"/>
  </sheets>
  <definedNames>
    <definedName name="_xlnm._FilterDatabase" localSheetId="0" hidden="1">FANTAVUELTA!$A$75:$B$75</definedName>
  </definedNames>
  <calcPr calcId="125725"/>
</workbook>
</file>

<file path=xl/calcChain.xml><?xml version="1.0" encoding="utf-8"?>
<calcChain xmlns="http://schemas.openxmlformats.org/spreadsheetml/2006/main">
  <c r="V37" i="1"/>
  <c r="W33"/>
  <c r="V49"/>
  <c r="W44"/>
  <c r="W27"/>
  <c r="W39"/>
  <c r="V61"/>
  <c r="W55"/>
  <c r="V53"/>
  <c r="V33"/>
  <c r="V55"/>
  <c r="V35"/>
  <c r="V51"/>
  <c r="V29"/>
  <c r="V54"/>
  <c r="V12"/>
  <c r="V13" s="1"/>
  <c r="V25"/>
  <c r="V24"/>
  <c r="V48"/>
  <c r="V72"/>
  <c r="V73" s="1"/>
  <c r="U33"/>
  <c r="U39"/>
  <c r="U70"/>
  <c r="U66"/>
  <c r="U53"/>
  <c r="U72"/>
  <c r="U73" s="1"/>
  <c r="U60"/>
  <c r="U61" s="1"/>
  <c r="U48"/>
  <c r="U49" s="1"/>
  <c r="U36"/>
  <c r="U37" s="1"/>
  <c r="U24"/>
  <c r="U25" s="1"/>
  <c r="U12"/>
  <c r="U13" s="1"/>
  <c r="T6"/>
  <c r="T33"/>
  <c r="T15"/>
  <c r="T45"/>
  <c r="T22"/>
  <c r="T66"/>
  <c r="T16"/>
  <c r="T19"/>
  <c r="T70"/>
  <c r="T4"/>
  <c r="T12" s="1"/>
  <c r="T13" s="1"/>
  <c r="T72"/>
  <c r="T73" s="1"/>
  <c r="T60"/>
  <c r="T61" s="1"/>
  <c r="T48"/>
  <c r="T49" s="1"/>
  <c r="T36"/>
  <c r="T37" s="1"/>
  <c r="T24"/>
  <c r="T25" s="1"/>
  <c r="S39"/>
  <c r="S69"/>
  <c r="S13"/>
  <c r="S12"/>
  <c r="S24"/>
  <c r="S25" s="1"/>
  <c r="S36"/>
  <c r="S37" s="1"/>
  <c r="S48"/>
  <c r="S49" s="1"/>
  <c r="S60"/>
  <c r="S61" s="1"/>
  <c r="S72"/>
  <c r="S73" s="1"/>
  <c r="R3"/>
  <c r="R12" s="1"/>
  <c r="R13" s="1"/>
  <c r="R23"/>
  <c r="R65"/>
  <c r="R27"/>
  <c r="R33"/>
  <c r="R55"/>
  <c r="R44"/>
  <c r="R48" s="1"/>
  <c r="R49" s="1"/>
  <c r="R16"/>
  <c r="R70"/>
  <c r="R28"/>
  <c r="R17"/>
  <c r="R24" s="1"/>
  <c r="R25" s="1"/>
  <c r="R15"/>
  <c r="R4"/>
  <c r="R22"/>
  <c r="R36"/>
  <c r="R37" s="1"/>
  <c r="R60"/>
  <c r="R61" s="1"/>
  <c r="R72"/>
  <c r="R73" s="1"/>
  <c r="Q40"/>
  <c r="Q44"/>
  <c r="Q16"/>
  <c r="Q24" s="1"/>
  <c r="Q25" s="1"/>
  <c r="Q45"/>
  <c r="Q48"/>
  <c r="Q49" s="1"/>
  <c r="Q53"/>
  <c r="Q29"/>
  <c r="Q35"/>
  <c r="Q36" s="1"/>
  <c r="Q37" s="1"/>
  <c r="Q12"/>
  <c r="Q13" s="1"/>
  <c r="Q60"/>
  <c r="Q61" s="1"/>
  <c r="Q72"/>
  <c r="Q73" s="1"/>
  <c r="P33"/>
  <c r="P39"/>
  <c r="P55"/>
  <c r="P44"/>
  <c r="P16"/>
  <c r="P17"/>
  <c r="P24" s="1"/>
  <c r="P25" s="1"/>
  <c r="P15"/>
  <c r="P22"/>
  <c r="P4"/>
  <c r="P60"/>
  <c r="P61" s="1"/>
  <c r="P28"/>
  <c r="P12"/>
  <c r="P13" s="1"/>
  <c r="P36"/>
  <c r="P37" s="1"/>
  <c r="P48"/>
  <c r="P49" s="1"/>
  <c r="P72"/>
  <c r="P73" s="1"/>
  <c r="O7"/>
  <c r="O44"/>
  <c r="O33"/>
  <c r="O55"/>
  <c r="O17"/>
  <c r="O15"/>
  <c r="O28"/>
  <c r="O19"/>
  <c r="O3"/>
  <c r="O12" s="1"/>
  <c r="O13" s="1"/>
  <c r="O72"/>
  <c r="O73" s="1"/>
  <c r="O48"/>
  <c r="O49" s="1"/>
  <c r="O36"/>
  <c r="O37" s="1"/>
  <c r="N68"/>
  <c r="N72" s="1"/>
  <c r="N73" s="1"/>
  <c r="N32"/>
  <c r="N27"/>
  <c r="N36" s="1"/>
  <c r="N70"/>
  <c r="N23"/>
  <c r="N15"/>
  <c r="N45"/>
  <c r="N48" s="1"/>
  <c r="N49" s="1"/>
  <c r="N19"/>
  <c r="N66"/>
  <c r="N60"/>
  <c r="N13"/>
  <c r="N12"/>
  <c r="M33"/>
  <c r="M54"/>
  <c r="W54"/>
  <c r="M40"/>
  <c r="M35"/>
  <c r="M29"/>
  <c r="M53"/>
  <c r="M51"/>
  <c r="L52"/>
  <c r="L27"/>
  <c r="L39"/>
  <c r="L48"/>
  <c r="L49"/>
  <c r="L55"/>
  <c r="L44"/>
  <c r="L18"/>
  <c r="L73"/>
  <c r="M72"/>
  <c r="L72"/>
  <c r="L60"/>
  <c r="L61"/>
  <c r="M48"/>
  <c r="M36"/>
  <c r="L36"/>
  <c r="L37"/>
  <c r="M24"/>
  <c r="L24"/>
  <c r="L25"/>
  <c r="M12"/>
  <c r="M13"/>
  <c r="L12"/>
  <c r="L13"/>
  <c r="K55"/>
  <c r="K16"/>
  <c r="K28"/>
  <c r="K18"/>
  <c r="K67"/>
  <c r="K58"/>
  <c r="K65"/>
  <c r="K6"/>
  <c r="K72"/>
  <c r="K73"/>
  <c r="K48"/>
  <c r="K49"/>
  <c r="K36"/>
  <c r="K37"/>
  <c r="K24"/>
  <c r="K25"/>
  <c r="K12"/>
  <c r="K13"/>
  <c r="J22"/>
  <c r="J16"/>
  <c r="J33"/>
  <c r="J70"/>
  <c r="J17"/>
  <c r="J28"/>
  <c r="J3"/>
  <c r="J55"/>
  <c r="J60"/>
  <c r="J61"/>
  <c r="J44"/>
  <c r="J12"/>
  <c r="J13"/>
  <c r="J48"/>
  <c r="J49"/>
  <c r="J72"/>
  <c r="J73"/>
  <c r="I31"/>
  <c r="I41"/>
  <c r="I39"/>
  <c r="I15"/>
  <c r="I28"/>
  <c r="I22"/>
  <c r="I45"/>
  <c r="I4"/>
  <c r="I17"/>
  <c r="I33"/>
  <c r="I7"/>
  <c r="I12"/>
  <c r="I13"/>
  <c r="I48"/>
  <c r="I49"/>
  <c r="I72"/>
  <c r="I73"/>
  <c r="I60"/>
  <c r="I61"/>
  <c r="I36"/>
  <c r="I37"/>
  <c r="H54"/>
  <c r="H16"/>
  <c r="H66"/>
  <c r="H72"/>
  <c r="H73"/>
  <c r="H29"/>
  <c r="H35"/>
  <c r="H53"/>
  <c r="H41"/>
  <c r="H32"/>
  <c r="H48"/>
  <c r="H49"/>
  <c r="H24"/>
  <c r="H25"/>
  <c r="H12"/>
  <c r="H13"/>
  <c r="G39"/>
  <c r="G16"/>
  <c r="G30"/>
  <c r="G7"/>
  <c r="G44"/>
  <c r="G15"/>
  <c r="G6"/>
  <c r="G27"/>
  <c r="G36"/>
  <c r="G37"/>
  <c r="G48"/>
  <c r="G49"/>
  <c r="G66"/>
  <c r="G72"/>
  <c r="G73"/>
  <c r="G54"/>
  <c r="G60"/>
  <c r="G61"/>
  <c r="F57"/>
  <c r="F60"/>
  <c r="F61"/>
  <c r="F39"/>
  <c r="F28"/>
  <c r="W28"/>
  <c r="F15"/>
  <c r="F24"/>
  <c r="F25"/>
  <c r="F16"/>
  <c r="F17"/>
  <c r="F45"/>
  <c r="F7"/>
  <c r="F12"/>
  <c r="F13"/>
  <c r="F33"/>
  <c r="F36"/>
  <c r="F37"/>
  <c r="F48"/>
  <c r="F49"/>
  <c r="F72"/>
  <c r="F73"/>
  <c r="E64"/>
  <c r="E22"/>
  <c r="E70"/>
  <c r="E67"/>
  <c r="E15"/>
  <c r="E16"/>
  <c r="E33"/>
  <c r="E36"/>
  <c r="E37"/>
  <c r="E7"/>
  <c r="E17"/>
  <c r="E39"/>
  <c r="E48"/>
  <c r="E49"/>
  <c r="E12"/>
  <c r="E13"/>
  <c r="E60"/>
  <c r="D30"/>
  <c r="D17"/>
  <c r="D55"/>
  <c r="D33"/>
  <c r="D36"/>
  <c r="D37"/>
  <c r="D45"/>
  <c r="D60"/>
  <c r="D48"/>
  <c r="D49"/>
  <c r="D24"/>
  <c r="D25"/>
  <c r="D12"/>
  <c r="D13"/>
  <c r="C5"/>
  <c r="C32"/>
  <c r="C53"/>
  <c r="C33"/>
  <c r="C29"/>
  <c r="C17"/>
  <c r="C54"/>
  <c r="C51"/>
  <c r="C31"/>
  <c r="W32"/>
  <c r="B65"/>
  <c r="B72"/>
  <c r="B73"/>
  <c r="C73"/>
  <c r="W11"/>
  <c r="W6"/>
  <c r="W66"/>
  <c r="C72"/>
  <c r="W71"/>
  <c r="W69"/>
  <c r="W68"/>
  <c r="W67"/>
  <c r="W65"/>
  <c r="W64"/>
  <c r="W63"/>
  <c r="L13" i="2"/>
  <c r="J13"/>
  <c r="H13"/>
  <c r="F13"/>
  <c r="D13"/>
  <c r="B13"/>
  <c r="M25" i="1"/>
  <c r="M60"/>
  <c r="M61" s="1"/>
  <c r="M49"/>
  <c r="M37"/>
  <c r="M73"/>
  <c r="K60"/>
  <c r="K61"/>
  <c r="J24"/>
  <c r="J25"/>
  <c r="J36"/>
  <c r="J37"/>
  <c r="I24"/>
  <c r="I25"/>
  <c r="H36"/>
  <c r="H37"/>
  <c r="H60"/>
  <c r="H61"/>
  <c r="G12"/>
  <c r="G13"/>
  <c r="G24"/>
  <c r="G25"/>
  <c r="E72"/>
  <c r="E73"/>
  <c r="W70"/>
  <c r="E24"/>
  <c r="E25"/>
  <c r="D72"/>
  <c r="D73"/>
  <c r="W52"/>
  <c r="W23"/>
  <c r="C24"/>
  <c r="W29"/>
  <c r="W45"/>
  <c r="W31"/>
  <c r="W20"/>
  <c r="W19"/>
  <c r="W16"/>
  <c r="W15"/>
  <c r="W3"/>
  <c r="W34"/>
  <c r="W10"/>
  <c r="W8"/>
  <c r="W22"/>
  <c r="W41"/>
  <c r="W7"/>
  <c r="W53"/>
  <c r="W5"/>
  <c r="B48"/>
  <c r="B49"/>
  <c r="W51"/>
  <c r="W42"/>
  <c r="W57"/>
  <c r="W58"/>
  <c r="W59"/>
  <c r="C48"/>
  <c r="C12"/>
  <c r="W4"/>
  <c r="W43"/>
  <c r="W46"/>
  <c r="W47"/>
  <c r="W56"/>
  <c r="W21"/>
  <c r="B60"/>
  <c r="B61"/>
  <c r="C60"/>
  <c r="W18"/>
  <c r="B24"/>
  <c r="B25"/>
  <c r="C25"/>
  <c r="W17"/>
  <c r="B36"/>
  <c r="B37"/>
  <c r="W35"/>
  <c r="W40"/>
  <c r="W30"/>
  <c r="W9"/>
  <c r="C36"/>
  <c r="B12"/>
  <c r="B13"/>
  <c r="C13"/>
  <c r="C61"/>
  <c r="D61"/>
  <c r="E61"/>
  <c r="C49"/>
  <c r="C37"/>
  <c r="V36" l="1"/>
  <c r="V60"/>
  <c r="W13"/>
  <c r="W60"/>
  <c r="B78" s="1"/>
  <c r="W49"/>
  <c r="O24"/>
  <c r="O25" s="1"/>
  <c r="O60"/>
  <c r="O61" s="1"/>
  <c r="W12"/>
  <c r="B81" s="1"/>
  <c r="W73"/>
  <c r="W36"/>
  <c r="B76" s="1"/>
  <c r="W48"/>
  <c r="B77" s="1"/>
  <c r="W24"/>
  <c r="B79" s="1"/>
  <c r="W61"/>
  <c r="N61"/>
  <c r="W72"/>
  <c r="B80" s="1"/>
  <c r="W25"/>
  <c r="W37"/>
  <c r="N24"/>
  <c r="N25" s="1"/>
  <c r="N37"/>
  <c r="C77" l="1"/>
  <c r="C78"/>
  <c r="C79"/>
  <c r="C80"/>
  <c r="C81"/>
</calcChain>
</file>

<file path=xl/sharedStrings.xml><?xml version="1.0" encoding="utf-8"?>
<sst xmlns="http://schemas.openxmlformats.org/spreadsheetml/2006/main" count="187" uniqueCount="153">
  <si>
    <t>Bonaz</t>
  </si>
  <si>
    <t>Kalle</t>
  </si>
  <si>
    <t>TOT</t>
  </si>
  <si>
    <t>PARZIALI</t>
  </si>
  <si>
    <t xml:space="preserve">CLASSIFICA </t>
  </si>
  <si>
    <t>REGOLAMENTO</t>
  </si>
  <si>
    <t>RIT</t>
  </si>
  <si>
    <t>DOPING</t>
  </si>
  <si>
    <t>DIFF</t>
  </si>
  <si>
    <t>TAPPA</t>
  </si>
  <si>
    <t>CARCERE</t>
  </si>
  <si>
    <t>Maglie finali</t>
  </si>
  <si>
    <t>Maffo</t>
  </si>
  <si>
    <t>tolti tutti i punti conquistati dal ciclista</t>
  </si>
  <si>
    <t>1°</t>
  </si>
  <si>
    <t>2°</t>
  </si>
  <si>
    <t>3°</t>
  </si>
  <si>
    <t>Iaschi</t>
  </si>
  <si>
    <t>Generale</t>
  </si>
  <si>
    <t>Montagna</t>
  </si>
  <si>
    <t>Punti</t>
  </si>
  <si>
    <t>VERDE</t>
  </si>
  <si>
    <t>Vene</t>
  </si>
  <si>
    <t>BIANCA</t>
  </si>
  <si>
    <t>BONAZ</t>
  </si>
  <si>
    <t>KALLE</t>
  </si>
  <si>
    <t>VENE</t>
  </si>
  <si>
    <t>POIS</t>
  </si>
  <si>
    <t>NERA</t>
  </si>
  <si>
    <t>Ultimo</t>
  </si>
  <si>
    <t xml:space="preserve">DOPING TECNOLOGICO </t>
  </si>
  <si>
    <t>ad esempio bici elettrica</t>
  </si>
  <si>
    <t>PT</t>
  </si>
  <si>
    <t>FARRAR Tyler</t>
  </si>
  <si>
    <t>IASCHI</t>
  </si>
  <si>
    <t>CAVENDISH Mark</t>
  </si>
  <si>
    <t>BRAJKOVIC Janez</t>
  </si>
  <si>
    <t>WIGGINS Bradley</t>
  </si>
  <si>
    <t>MAFFO</t>
  </si>
  <si>
    <t>PETACCHI Alessandro</t>
  </si>
  <si>
    <t>MONCOUTIE David</t>
  </si>
  <si>
    <t>CHAVANEL Sylvain</t>
  </si>
  <si>
    <t>MOLLEMA Bauke</t>
  </si>
  <si>
    <t>VAN DEN BROECK Jurgen</t>
  </si>
  <si>
    <t>CANCELLARA Fabian</t>
  </si>
  <si>
    <t>BOONEN Tom</t>
  </si>
  <si>
    <t>MARTIN Tony</t>
  </si>
  <si>
    <t>Maglie</t>
  </si>
  <si>
    <t>Andrea</t>
  </si>
  <si>
    <t>Moncoutie</t>
  </si>
  <si>
    <t>Tarramae</t>
  </si>
  <si>
    <t>Igor Anton</t>
  </si>
  <si>
    <t>Nieve</t>
  </si>
  <si>
    <t>Velasco</t>
  </si>
  <si>
    <t>Menchov</t>
  </si>
  <si>
    <t>Sastre</t>
  </si>
  <si>
    <t>Cavendish</t>
  </si>
  <si>
    <t>Degenkolb</t>
  </si>
  <si>
    <t>Goss</t>
  </si>
  <si>
    <t>Sitsov</t>
  </si>
  <si>
    <t>Joaquin Rodriguez</t>
  </si>
  <si>
    <t>Scarponi</t>
  </si>
  <si>
    <t>Petacchi</t>
  </si>
  <si>
    <t>Cancellara</t>
  </si>
  <si>
    <t>Bennati</t>
  </si>
  <si>
    <t>Nibali</t>
  </si>
  <si>
    <t>Capecchi</t>
  </si>
  <si>
    <t>Sagan</t>
  </si>
  <si>
    <t>Van Den Broeck</t>
  </si>
  <si>
    <t>Boonen</t>
  </si>
  <si>
    <t>Chavanel</t>
  </si>
  <si>
    <t>Freire</t>
  </si>
  <si>
    <t>Luis Leon Sanchez</t>
  </si>
  <si>
    <t>Wiggins</t>
  </si>
  <si>
    <t>Farrar</t>
  </si>
  <si>
    <t>Brajkovic</t>
  </si>
  <si>
    <t>Kloden</t>
  </si>
  <si>
    <t>Mosquera</t>
  </si>
  <si>
    <t>Kittel</t>
  </si>
  <si>
    <t>Kuschysski</t>
  </si>
  <si>
    <t>Kiserlovski</t>
  </si>
  <si>
    <t>Kolovanovas</t>
  </si>
  <si>
    <t>-</t>
  </si>
  <si>
    <t xml:space="preserve">Soerensen </t>
  </si>
  <si>
    <t>Martinez egoi</t>
  </si>
  <si>
    <t>Barredo</t>
  </si>
  <si>
    <t>Garcia Acosta</t>
  </si>
  <si>
    <t>Garate</t>
  </si>
  <si>
    <t>Cobo Acebo</t>
  </si>
  <si>
    <t>Tiago Machado</t>
  </si>
  <si>
    <t>Roche</t>
  </si>
  <si>
    <t>Mollemà</t>
  </si>
  <si>
    <t>Venerdì</t>
  </si>
  <si>
    <t>Kashekin</t>
  </si>
  <si>
    <t>Le mevel</t>
  </si>
  <si>
    <t>Daniel Martin</t>
  </si>
  <si>
    <t>Niemech</t>
  </si>
  <si>
    <t>Duran Rocha</t>
  </si>
  <si>
    <t>Hansen</t>
  </si>
  <si>
    <t>Santaromita</t>
  </si>
  <si>
    <t>Albasini</t>
  </si>
  <si>
    <t>Seeldriers</t>
  </si>
  <si>
    <t>Santambros</t>
  </si>
  <si>
    <t>Devolder</t>
  </si>
  <si>
    <t>Lobatò</t>
  </si>
  <si>
    <t>Phinney</t>
  </si>
  <si>
    <t>Haedo</t>
  </si>
  <si>
    <t>Martin Tony</t>
  </si>
  <si>
    <t>De La Fuente</t>
  </si>
  <si>
    <t>Lopez Garcia</t>
  </si>
  <si>
    <t>Haussler</t>
  </si>
  <si>
    <t>ANDREA</t>
  </si>
  <si>
    <t>FANTAVUELTA 2011 (1° Memorial !?!?!?!?!)</t>
  </si>
  <si>
    <t>ROJAS</t>
  </si>
  <si>
    <t>Combinata</t>
  </si>
  <si>
    <t>NIEVE ITURALDE Mikel</t>
  </si>
  <si>
    <t>NIBALI Vincenzo</t>
  </si>
  <si>
    <t>SANCHEZ GIL Luis Leon</t>
  </si>
  <si>
    <t>DE LA FUENTE RASILLA David</t>
  </si>
  <si>
    <t>HAUSSLER Heinrich</t>
  </si>
  <si>
    <t>LE MEVEL Christophe</t>
  </si>
  <si>
    <t>MARTIN Daniel</t>
  </si>
  <si>
    <t>LOPEZ GARCIA David</t>
  </si>
  <si>
    <t>MENCHOV Denis</t>
  </si>
  <si>
    <t>KITTEL Marcel</t>
  </si>
  <si>
    <t>KASHECHKIN Andrey</t>
  </si>
  <si>
    <t>HAEDO Juan José</t>
  </si>
  <si>
    <t>RODRIGUEZ OLIVER Joaquin</t>
  </si>
  <si>
    <t>FREIRE GOMEZ Oscar</t>
  </si>
  <si>
    <t>KUSCHYNSKI Aliaksandr</t>
  </si>
  <si>
    <t>BARREDO LLAMAZALES Carlos</t>
  </si>
  <si>
    <t xml:space="preserve">GARATE Juan Manuel </t>
  </si>
  <si>
    <t>COBO ACEBO Juan Jose</t>
  </si>
  <si>
    <t>ROCHE Nicolas</t>
  </si>
  <si>
    <t>HANSEN Adam</t>
  </si>
  <si>
    <t>TAARAMAE Rein</t>
  </si>
  <si>
    <t>ANTON HERNANDEZ Igor</t>
  </si>
  <si>
    <t>GOSS Matthew Harley</t>
  </si>
  <si>
    <t>SCARPONI Michele</t>
  </si>
  <si>
    <t>DEGENKOLB John</t>
  </si>
  <si>
    <t>SIVTSOV Kanstantsin</t>
  </si>
  <si>
    <t>BENNATI Daniele</t>
  </si>
  <si>
    <t>SAGAN Peter</t>
  </si>
  <si>
    <t>MARTINEZ DE ESTEBAN Egoi</t>
  </si>
  <si>
    <t>GARCIA ACOSTA José Vicente</t>
  </si>
  <si>
    <t xml:space="preserve">MACHADO Tiago </t>
  </si>
  <si>
    <t>DEVOLDER Stijn</t>
  </si>
  <si>
    <t>SASTRE CANDIL Carlos</t>
  </si>
  <si>
    <t>CAPECCHI Eros</t>
  </si>
  <si>
    <t>KLÖDEN Andreas</t>
  </si>
  <si>
    <t>KISERLOVSKI Robert</t>
  </si>
  <si>
    <t>SÖRENSEN Chris</t>
  </si>
  <si>
    <t>SANTAMBROGIO Mauro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</si>
</sst>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name val="Arial"/>
    </font>
    <font>
      <u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b/>
      <sz val="9"/>
      <color indexed="51"/>
      <name val="Arial"/>
      <family val="2"/>
    </font>
    <font>
      <b/>
      <sz val="9"/>
      <color indexed="57"/>
      <name val="Arial"/>
      <family val="2"/>
    </font>
    <font>
      <b/>
      <sz val="9"/>
      <color indexed="36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9"/>
      <color rgb="FF00B0F0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theme="4" tint="0.39997558519241921"/>
      <name val="Arial"/>
      <family val="2"/>
    </font>
    <font>
      <b/>
      <sz val="9"/>
      <color theme="3" tint="-0.249977111117893"/>
      <name val="Arial"/>
      <family val="2"/>
    </font>
    <font>
      <b/>
      <sz val="9"/>
      <color theme="0" tint="-0.499984740745262"/>
      <name val="Arial"/>
      <family val="2"/>
    </font>
    <font>
      <b/>
      <sz val="9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/>
    <xf numFmtId="0" fontId="11" fillId="0" borderId="0" xfId="0" applyFont="1"/>
    <xf numFmtId="0" fontId="9" fillId="0" borderId="0" xfId="0" applyFont="1"/>
    <xf numFmtId="0" fontId="12" fillId="0" borderId="0" xfId="0" applyFont="1"/>
    <xf numFmtId="0" fontId="13" fillId="4" borderId="0" xfId="0" applyFont="1" applyFill="1"/>
    <xf numFmtId="0" fontId="0" fillId="4" borderId="0" xfId="0" applyFill="1"/>
    <xf numFmtId="0" fontId="14" fillId="5" borderId="0" xfId="0" applyFont="1" applyFill="1"/>
    <xf numFmtId="0" fontId="0" fillId="6" borderId="0" xfId="0" applyFill="1"/>
    <xf numFmtId="0" fontId="5" fillId="5" borderId="0" xfId="0" applyFont="1" applyFill="1"/>
    <xf numFmtId="0" fontId="16" fillId="0" borderId="0" xfId="0" applyFont="1"/>
    <xf numFmtId="0" fontId="3" fillId="0" borderId="0" xfId="0" applyFont="1" applyFill="1"/>
    <xf numFmtId="0" fontId="13" fillId="0" borderId="0" xfId="0" applyFont="1" applyFill="1"/>
    <xf numFmtId="0" fontId="17" fillId="0" borderId="0" xfId="0" applyFont="1"/>
    <xf numFmtId="0" fontId="18" fillId="0" borderId="0" xfId="0" applyFont="1"/>
    <xf numFmtId="0" fontId="15" fillId="0" borderId="0" xfId="0" applyFont="1"/>
    <xf numFmtId="0" fontId="17" fillId="0" borderId="0" xfId="0" applyFont="1" applyFill="1"/>
    <xf numFmtId="0" fontId="15" fillId="7" borderId="0" xfId="0" applyFont="1" applyFill="1"/>
    <xf numFmtId="0" fontId="15" fillId="8" borderId="0" xfId="0" applyFont="1" applyFill="1"/>
    <xf numFmtId="0" fontId="0" fillId="7" borderId="0" xfId="0" applyFill="1"/>
    <xf numFmtId="0" fontId="15" fillId="9" borderId="0" xfId="0" applyFont="1" applyFill="1"/>
    <xf numFmtId="0" fontId="0" fillId="9" borderId="0" xfId="0" applyFill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1" fillId="0" borderId="0" xfId="0" applyFont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2" fillId="10" borderId="0" xfId="0" applyFont="1" applyFill="1" applyAlignment="1">
      <alignment horizontal="center" vertical="center"/>
    </xf>
    <xf numFmtId="0" fontId="20" fillId="1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1">
    <cellStyle name="Normale" xfId="0" builtinId="0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89176"/>
          <c:h val="0.83828653016234156"/>
        </c:manualLayout>
      </c:layout>
      <c:barChart>
        <c:barDir val="col"/>
        <c:grouping val="clustered"/>
        <c:ser>
          <c:idx val="0"/>
          <c:order val="0"/>
          <c:tx>
            <c:strRef>
              <c:f>FANTAVUELTA!$A$2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chemeClr val="tx1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FANTAVUELTA!$W$12</c:f>
              <c:numCache>
                <c:formatCode>General</c:formatCode>
                <c:ptCount val="1"/>
                <c:pt idx="0">
                  <c:v>137</c:v>
                </c:pt>
              </c:numCache>
            </c:numRef>
          </c:val>
        </c:ser>
        <c:ser>
          <c:idx val="1"/>
          <c:order val="1"/>
          <c:tx>
            <c:strRef>
              <c:f>FANTAVUELTA!$A$14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FFFF0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FANTAVUELTA!$W$24</c:f>
              <c:numCache>
                <c:formatCode>General</c:formatCode>
                <c:ptCount val="1"/>
                <c:pt idx="0">
                  <c:v>337</c:v>
                </c:pt>
              </c:numCache>
            </c:numRef>
          </c:val>
        </c:ser>
        <c:ser>
          <c:idx val="2"/>
          <c:order val="2"/>
          <c:tx>
            <c:strRef>
              <c:f>FANTAVUELTA!$A$26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rgbClr val="FF000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FANTAVUELTA!$W$36</c:f>
              <c:numCache>
                <c:formatCode>General</c:formatCode>
                <c:ptCount val="1"/>
                <c:pt idx="0">
                  <c:v>784</c:v>
                </c:pt>
              </c:numCache>
            </c:numRef>
          </c:val>
        </c:ser>
        <c:ser>
          <c:idx val="3"/>
          <c:order val="3"/>
          <c:tx>
            <c:strRef>
              <c:f>FANTAVUELTA!$A$38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rgbClr val="00B05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FANTAVUELTA!$W$48</c:f>
              <c:numCache>
                <c:formatCode>General</c:formatCode>
                <c:ptCount val="1"/>
                <c:pt idx="0">
                  <c:v>706</c:v>
                </c:pt>
              </c:numCache>
            </c:numRef>
          </c:val>
        </c:ser>
        <c:ser>
          <c:idx val="4"/>
          <c:order val="4"/>
          <c:tx>
            <c:strRef>
              <c:f>FANTAVUELTA!$A$50</c:f>
              <c:strCache>
                <c:ptCount val="1"/>
                <c:pt idx="0">
                  <c:v>MAFFO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FANTAVUELTA!$W$60</c:f>
              <c:numCache>
                <c:formatCode>General</c:formatCode>
                <c:ptCount val="1"/>
                <c:pt idx="0">
                  <c:v>523</c:v>
                </c:pt>
              </c:numCache>
            </c:numRef>
          </c:val>
        </c:ser>
        <c:ser>
          <c:idx val="5"/>
          <c:order val="5"/>
          <c:tx>
            <c:strRef>
              <c:f>FANTAVUELTA!$A$62</c:f>
              <c:strCache>
                <c:ptCount val="1"/>
                <c:pt idx="0">
                  <c:v>ANDREA</c:v>
                </c:pt>
              </c:strCache>
            </c:strRef>
          </c:tx>
          <c:spPr>
            <a:solidFill>
              <a:schemeClr val="accent6"/>
            </a:solidFill>
          </c:spPr>
          <c:dLbls>
            <c:showVal val="1"/>
          </c:dLbls>
          <c:val>
            <c:numRef>
              <c:f>FANTAVUELTA!$W$72</c:f>
              <c:numCache>
                <c:formatCode>General</c:formatCode>
                <c:ptCount val="1"/>
                <c:pt idx="0">
                  <c:v>139</c:v>
                </c:pt>
              </c:numCache>
            </c:numRef>
          </c:val>
        </c:ser>
        <c:axId val="51985792"/>
        <c:axId val="52012160"/>
      </c:barChart>
      <c:catAx>
        <c:axId val="51985792"/>
        <c:scaling>
          <c:orientation val="minMax"/>
        </c:scaling>
        <c:delete val="1"/>
        <c:axPos val="b"/>
        <c:numFmt formatCode="General" sourceLinked="1"/>
        <c:tickLblPos val="none"/>
        <c:crossAx val="52012160"/>
        <c:crosses val="autoZero"/>
        <c:auto val="1"/>
        <c:lblAlgn val="ctr"/>
        <c:lblOffset val="100"/>
      </c:catAx>
      <c:valAx>
        <c:axId val="52012160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1985792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29689585073"/>
          <c:y val="0.25255694436796838"/>
          <c:w val="0.14191684140041202"/>
          <c:h val="0.53973900115632412"/>
        </c:manualLayout>
      </c:layout>
      <c:spPr>
        <a:solidFill>
          <a:srgbClr val="FFFF99"/>
        </a:solidFill>
      </c:spPr>
    </c:legend>
    <c:plotVisOnly val="1"/>
    <c:dispBlanksAs val="gap"/>
  </c:chart>
  <c:spPr>
    <a:solidFill>
      <a:srgbClr val="FF0000"/>
    </a:solidFill>
    <a:ln>
      <a:solidFill>
        <a:srgbClr val="FFC000"/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799" r="0.75000000000000799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ser>
          <c:idx val="0"/>
          <c:order val="0"/>
          <c:tx>
            <c:strRef>
              <c:f>FANTAVUELTA!$A$2</c:f>
              <c:strCache>
                <c:ptCount val="1"/>
                <c:pt idx="0">
                  <c:v>IASCHI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FANTAVUELTA!$B$13:$V$13</c:f>
              <c:numCache>
                <c:formatCode>General</c:formatCode>
                <c:ptCount val="21"/>
                <c:pt idx="0">
                  <c:v>16</c:v>
                </c:pt>
                <c:pt idx="1">
                  <c:v>6</c:v>
                </c:pt>
                <c:pt idx="2">
                  <c:v>6</c:v>
                </c:pt>
                <c:pt idx="3">
                  <c:v>13</c:v>
                </c:pt>
                <c:pt idx="4">
                  <c:v>25</c:v>
                </c:pt>
                <c:pt idx="5">
                  <c:v>31</c:v>
                </c:pt>
                <c:pt idx="6">
                  <c:v>31</c:v>
                </c:pt>
                <c:pt idx="7">
                  <c:v>61</c:v>
                </c:pt>
                <c:pt idx="8">
                  <c:v>70</c:v>
                </c:pt>
                <c:pt idx="9">
                  <c:v>95</c:v>
                </c:pt>
                <c:pt idx="10">
                  <c:v>95</c:v>
                </c:pt>
                <c:pt idx="11">
                  <c:v>95</c:v>
                </c:pt>
                <c:pt idx="12">
                  <c:v>95</c:v>
                </c:pt>
                <c:pt idx="13">
                  <c:v>110</c:v>
                </c:pt>
                <c:pt idx="14">
                  <c:v>120</c:v>
                </c:pt>
                <c:pt idx="15">
                  <c:v>120</c:v>
                </c:pt>
                <c:pt idx="16">
                  <c:v>122</c:v>
                </c:pt>
                <c:pt idx="17">
                  <c:v>122</c:v>
                </c:pt>
                <c:pt idx="18">
                  <c:v>137</c:v>
                </c:pt>
                <c:pt idx="19">
                  <c:v>137</c:v>
                </c:pt>
                <c:pt idx="20">
                  <c:v>137</c:v>
                </c:pt>
              </c:numCache>
            </c:numRef>
          </c:val>
        </c:ser>
        <c:ser>
          <c:idx val="1"/>
          <c:order val="1"/>
          <c:tx>
            <c:strRef>
              <c:f>FANTAVUELTA!$A$14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val>
            <c:numRef>
              <c:f>FANTAVUELTA!$B$25:$V$25</c:f>
              <c:numCache>
                <c:formatCode>General</c:formatCode>
                <c:ptCount val="21"/>
                <c:pt idx="0">
                  <c:v>7</c:v>
                </c:pt>
                <c:pt idx="1">
                  <c:v>11</c:v>
                </c:pt>
                <c:pt idx="2">
                  <c:v>12</c:v>
                </c:pt>
                <c:pt idx="3">
                  <c:v>47</c:v>
                </c:pt>
                <c:pt idx="4">
                  <c:v>62</c:v>
                </c:pt>
                <c:pt idx="5">
                  <c:v>85</c:v>
                </c:pt>
                <c:pt idx="6">
                  <c:v>90</c:v>
                </c:pt>
                <c:pt idx="7">
                  <c:v>114</c:v>
                </c:pt>
                <c:pt idx="8">
                  <c:v>167</c:v>
                </c:pt>
                <c:pt idx="9">
                  <c:v>185</c:v>
                </c:pt>
                <c:pt idx="10">
                  <c:v>209</c:v>
                </c:pt>
                <c:pt idx="11">
                  <c:v>212</c:v>
                </c:pt>
                <c:pt idx="12">
                  <c:v>250</c:v>
                </c:pt>
                <c:pt idx="13">
                  <c:v>279</c:v>
                </c:pt>
                <c:pt idx="14">
                  <c:v>290</c:v>
                </c:pt>
                <c:pt idx="15">
                  <c:v>292</c:v>
                </c:pt>
                <c:pt idx="16">
                  <c:v>315</c:v>
                </c:pt>
                <c:pt idx="17">
                  <c:v>315</c:v>
                </c:pt>
                <c:pt idx="18">
                  <c:v>337</c:v>
                </c:pt>
                <c:pt idx="19">
                  <c:v>337</c:v>
                </c:pt>
                <c:pt idx="20">
                  <c:v>337</c:v>
                </c:pt>
              </c:numCache>
            </c:numRef>
          </c:val>
        </c:ser>
        <c:ser>
          <c:idx val="2"/>
          <c:order val="2"/>
          <c:tx>
            <c:strRef>
              <c:f>FANTAVUELTA!$A$26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FANTAVUELTA!$B$37:$V$37</c:f>
              <c:numCache>
                <c:formatCode>General</c:formatCode>
                <c:ptCount val="21"/>
                <c:pt idx="0">
                  <c:v>7</c:v>
                </c:pt>
                <c:pt idx="1">
                  <c:v>44</c:v>
                </c:pt>
                <c:pt idx="2">
                  <c:v>79</c:v>
                </c:pt>
                <c:pt idx="3">
                  <c:v>100</c:v>
                </c:pt>
                <c:pt idx="4">
                  <c:v>131</c:v>
                </c:pt>
                <c:pt idx="5">
                  <c:v>159</c:v>
                </c:pt>
                <c:pt idx="6">
                  <c:v>217</c:v>
                </c:pt>
                <c:pt idx="7">
                  <c:v>234</c:v>
                </c:pt>
                <c:pt idx="8">
                  <c:v>277</c:v>
                </c:pt>
                <c:pt idx="9">
                  <c:v>290</c:v>
                </c:pt>
                <c:pt idx="10">
                  <c:v>331</c:v>
                </c:pt>
                <c:pt idx="11">
                  <c:v>376</c:v>
                </c:pt>
                <c:pt idx="12">
                  <c:v>387</c:v>
                </c:pt>
                <c:pt idx="13">
                  <c:v>424</c:v>
                </c:pt>
                <c:pt idx="14">
                  <c:v>463</c:v>
                </c:pt>
                <c:pt idx="15">
                  <c:v>524</c:v>
                </c:pt>
                <c:pt idx="16">
                  <c:v>569</c:v>
                </c:pt>
                <c:pt idx="17">
                  <c:v>585</c:v>
                </c:pt>
                <c:pt idx="18">
                  <c:v>607</c:v>
                </c:pt>
                <c:pt idx="19">
                  <c:v>630</c:v>
                </c:pt>
                <c:pt idx="20">
                  <c:v>784</c:v>
                </c:pt>
              </c:numCache>
            </c:numRef>
          </c:val>
        </c:ser>
        <c:ser>
          <c:idx val="3"/>
          <c:order val="3"/>
          <c:tx>
            <c:strRef>
              <c:f>FANTAVUELTA!$A$38</c:f>
              <c:strCache>
                <c:ptCount val="1"/>
                <c:pt idx="0">
                  <c:v>VENE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val>
            <c:numRef>
              <c:f>FANTAVUELTA!$B$49:$V$49</c:f>
              <c:numCache>
                <c:formatCode>General</c:formatCode>
                <c:ptCount val="21"/>
                <c:pt idx="0">
                  <c:v>1</c:v>
                </c:pt>
                <c:pt idx="1">
                  <c:v>4</c:v>
                </c:pt>
                <c:pt idx="2">
                  <c:v>16</c:v>
                </c:pt>
                <c:pt idx="3">
                  <c:v>30</c:v>
                </c:pt>
                <c:pt idx="4">
                  <c:v>69</c:v>
                </c:pt>
                <c:pt idx="5">
                  <c:v>91</c:v>
                </c:pt>
                <c:pt idx="6">
                  <c:v>113</c:v>
                </c:pt>
                <c:pt idx="7">
                  <c:v>152</c:v>
                </c:pt>
                <c:pt idx="8">
                  <c:v>178</c:v>
                </c:pt>
                <c:pt idx="9">
                  <c:v>188</c:v>
                </c:pt>
                <c:pt idx="10">
                  <c:v>207</c:v>
                </c:pt>
                <c:pt idx="11">
                  <c:v>227</c:v>
                </c:pt>
                <c:pt idx="12">
                  <c:v>249</c:v>
                </c:pt>
                <c:pt idx="13">
                  <c:v>282</c:v>
                </c:pt>
                <c:pt idx="14">
                  <c:v>341</c:v>
                </c:pt>
                <c:pt idx="15">
                  <c:v>367</c:v>
                </c:pt>
                <c:pt idx="16">
                  <c:v>405</c:v>
                </c:pt>
                <c:pt idx="17">
                  <c:v>438</c:v>
                </c:pt>
                <c:pt idx="18">
                  <c:v>465</c:v>
                </c:pt>
                <c:pt idx="19">
                  <c:v>495</c:v>
                </c:pt>
                <c:pt idx="20">
                  <c:v>706</c:v>
                </c:pt>
              </c:numCache>
            </c:numRef>
          </c:val>
        </c:ser>
        <c:ser>
          <c:idx val="4"/>
          <c:order val="4"/>
          <c:tx>
            <c:strRef>
              <c:f>FANTAVUELTA!$A$50</c:f>
              <c:strCache>
                <c:ptCount val="1"/>
                <c:pt idx="0">
                  <c:v>MAFFO</c:v>
                </c:pt>
              </c:strCache>
            </c:strRef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FANTAVUELTA!$B$61:$V$61</c:f>
              <c:numCache>
                <c:formatCode>General</c:formatCode>
                <c:ptCount val="21"/>
                <c:pt idx="0">
                  <c:v>26</c:v>
                </c:pt>
                <c:pt idx="1">
                  <c:v>62</c:v>
                </c:pt>
                <c:pt idx="2">
                  <c:v>65</c:v>
                </c:pt>
                <c:pt idx="3">
                  <c:v>70</c:v>
                </c:pt>
                <c:pt idx="4">
                  <c:v>60</c:v>
                </c:pt>
                <c:pt idx="5">
                  <c:v>85</c:v>
                </c:pt>
                <c:pt idx="6">
                  <c:v>129</c:v>
                </c:pt>
                <c:pt idx="7">
                  <c:v>135</c:v>
                </c:pt>
                <c:pt idx="8">
                  <c:v>152</c:v>
                </c:pt>
                <c:pt idx="9">
                  <c:v>185</c:v>
                </c:pt>
                <c:pt idx="10">
                  <c:v>196</c:v>
                </c:pt>
                <c:pt idx="11">
                  <c:v>278</c:v>
                </c:pt>
                <c:pt idx="12">
                  <c:v>299</c:v>
                </c:pt>
                <c:pt idx="13">
                  <c:v>329</c:v>
                </c:pt>
                <c:pt idx="14">
                  <c:v>349</c:v>
                </c:pt>
                <c:pt idx="15">
                  <c:v>373</c:v>
                </c:pt>
                <c:pt idx="16">
                  <c:v>382</c:v>
                </c:pt>
                <c:pt idx="17">
                  <c:v>387</c:v>
                </c:pt>
                <c:pt idx="18">
                  <c:v>392</c:v>
                </c:pt>
                <c:pt idx="19">
                  <c:v>422</c:v>
                </c:pt>
                <c:pt idx="20">
                  <c:v>523</c:v>
                </c:pt>
              </c:numCache>
            </c:numRef>
          </c:val>
        </c:ser>
        <c:ser>
          <c:idx val="5"/>
          <c:order val="5"/>
          <c:tx>
            <c:strRef>
              <c:f>FANTAVUELTA!$A$62</c:f>
              <c:strCache>
                <c:ptCount val="1"/>
                <c:pt idx="0">
                  <c:v>ANDREA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FANTAVUELTA!$B$73:$V$73</c:f>
              <c:numCache>
                <c:formatCode>General</c:formatCode>
                <c:ptCount val="21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44</c:v>
                </c:pt>
                <c:pt idx="4">
                  <c:v>50</c:v>
                </c:pt>
                <c:pt idx="5">
                  <c:v>68</c:v>
                </c:pt>
                <c:pt idx="6">
                  <c:v>75</c:v>
                </c:pt>
                <c:pt idx="7">
                  <c:v>78</c:v>
                </c:pt>
                <c:pt idx="8">
                  <c:v>79</c:v>
                </c:pt>
                <c:pt idx="9">
                  <c:v>101</c:v>
                </c:pt>
                <c:pt idx="10">
                  <c:v>101</c:v>
                </c:pt>
                <c:pt idx="11">
                  <c:v>101</c:v>
                </c:pt>
                <c:pt idx="12">
                  <c:v>112</c:v>
                </c:pt>
                <c:pt idx="13">
                  <c:v>112</c:v>
                </c:pt>
                <c:pt idx="14">
                  <c:v>112</c:v>
                </c:pt>
                <c:pt idx="15">
                  <c:v>112</c:v>
                </c:pt>
                <c:pt idx="16">
                  <c:v>105</c:v>
                </c:pt>
                <c:pt idx="17">
                  <c:v>112</c:v>
                </c:pt>
                <c:pt idx="18">
                  <c:v>131</c:v>
                </c:pt>
                <c:pt idx="19">
                  <c:v>139</c:v>
                </c:pt>
                <c:pt idx="20">
                  <c:v>139</c:v>
                </c:pt>
              </c:numCache>
            </c:numRef>
          </c:val>
        </c:ser>
        <c:marker val="1"/>
        <c:axId val="60851328"/>
        <c:axId val="60852864"/>
      </c:lineChart>
      <c:catAx>
        <c:axId val="6085132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60852864"/>
        <c:crosses val="autoZero"/>
        <c:auto val="1"/>
        <c:lblAlgn val="ctr"/>
        <c:lblOffset val="100"/>
        <c:tickLblSkip val="1"/>
        <c:tickMarkSkip val="1"/>
      </c:catAx>
      <c:valAx>
        <c:axId val="60852864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60851328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69490145749"/>
          <c:y val="0.2149839908754867"/>
          <c:w val="9.6057043565379724E-2"/>
          <c:h val="0.42939357711176224"/>
        </c:manualLayout>
      </c:layout>
      <c:spPr>
        <a:solidFill>
          <a:srgbClr val="FFFF99"/>
        </a:solidFill>
      </c:spPr>
    </c:legend>
    <c:plotVisOnly val="1"/>
    <c:dispBlanksAs val="gap"/>
  </c:chart>
  <c:spPr>
    <a:solidFill>
      <a:srgbClr val="FF0000"/>
    </a:solidFill>
    <a:ln w="12700">
      <a:solidFill>
        <a:srgbClr val="FFC000"/>
      </a:solidFill>
    </a:ln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799" r="0.75000000000000799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74</xdr:row>
      <xdr:rowOff>19050</xdr:rowOff>
    </xdr:from>
    <xdr:to>
      <xdr:col>24</xdr:col>
      <xdr:colOff>523875</xdr:colOff>
      <xdr:row>90</xdr:row>
      <xdr:rowOff>152400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92</xdr:row>
      <xdr:rowOff>95250</xdr:rowOff>
    </xdr:from>
    <xdr:to>
      <xdr:col>28</xdr:col>
      <xdr:colOff>466725</xdr:colOff>
      <xdr:row>115</xdr:row>
      <xdr:rowOff>9525</xdr:rowOff>
    </xdr:to>
    <xdr:graphicFrame macro="">
      <xdr:nvGraphicFramePr>
        <xdr:cNvPr id="102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;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91"/>
  <sheetViews>
    <sheetView tabSelected="1" zoomScaleNormal="100" workbookViewId="0">
      <selection activeCell="AC86" sqref="AC86"/>
    </sheetView>
  </sheetViews>
  <sheetFormatPr defaultRowHeight="12.75"/>
  <cols>
    <col min="1" max="1" width="26.7109375" bestFit="1" customWidth="1"/>
    <col min="2" max="2" width="5.42578125" bestFit="1" customWidth="1"/>
    <col min="3" max="20" width="3.7109375" customWidth="1"/>
    <col min="21" max="22" width="5" bestFit="1" customWidth="1"/>
    <col min="23" max="23" width="4.85546875" customWidth="1"/>
    <col min="24" max="24" width="0.42578125" customWidth="1"/>
    <col min="25" max="25" width="12.140625" customWidth="1"/>
    <col min="26" max="26" width="5.7109375" customWidth="1"/>
    <col min="27" max="28" width="4.7109375" customWidth="1"/>
  </cols>
  <sheetData>
    <row r="1" spans="1:26">
      <c r="A1" s="8"/>
      <c r="B1" s="4"/>
      <c r="C1" s="1"/>
      <c r="D1" s="1"/>
      <c r="E1" s="1"/>
      <c r="F1" s="1"/>
      <c r="G1" s="1"/>
      <c r="H1" s="35" t="s">
        <v>112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3" t="s">
        <v>5</v>
      </c>
      <c r="Z1" s="3"/>
    </row>
    <row r="2" spans="1:26">
      <c r="A2" s="17" t="s">
        <v>34</v>
      </c>
      <c r="B2" s="46">
        <v>1</v>
      </c>
      <c r="C2" s="46">
        <v>2</v>
      </c>
      <c r="D2" s="46">
        <v>3</v>
      </c>
      <c r="E2" s="46">
        <v>4</v>
      </c>
      <c r="F2" s="46">
        <v>5</v>
      </c>
      <c r="G2" s="46">
        <v>6</v>
      </c>
      <c r="H2" s="46">
        <v>7</v>
      </c>
      <c r="I2" s="46">
        <v>8</v>
      </c>
      <c r="J2" s="46">
        <v>9</v>
      </c>
      <c r="K2" s="46">
        <v>10</v>
      </c>
      <c r="L2" s="46">
        <v>11</v>
      </c>
      <c r="M2" s="46">
        <v>12</v>
      </c>
      <c r="N2" s="46">
        <v>13</v>
      </c>
      <c r="O2" s="46">
        <v>14</v>
      </c>
      <c r="P2" s="46">
        <v>15</v>
      </c>
      <c r="Q2" s="46">
        <v>16</v>
      </c>
      <c r="R2" s="46">
        <v>17</v>
      </c>
      <c r="S2" s="46">
        <v>18</v>
      </c>
      <c r="T2" s="46">
        <v>19</v>
      </c>
      <c r="U2" s="46">
        <v>20</v>
      </c>
      <c r="V2" s="46">
        <v>21</v>
      </c>
      <c r="W2" s="46" t="s">
        <v>2</v>
      </c>
      <c r="X2" s="4"/>
      <c r="Y2" s="3">
        <v>1</v>
      </c>
      <c r="Z2" s="5">
        <v>25</v>
      </c>
    </row>
    <row r="3" spans="1:26">
      <c r="A3" s="43" t="s">
        <v>135</v>
      </c>
      <c r="B3" s="46"/>
      <c r="C3" s="46"/>
      <c r="D3" s="46"/>
      <c r="E3" s="46"/>
      <c r="F3" s="46"/>
      <c r="G3" s="46"/>
      <c r="H3" s="46"/>
      <c r="I3" s="46"/>
      <c r="J3" s="46">
        <f>9</f>
        <v>9</v>
      </c>
      <c r="K3" s="46"/>
      <c r="L3" s="46"/>
      <c r="M3" s="46"/>
      <c r="N3" s="46"/>
      <c r="O3" s="45">
        <f>25</f>
        <v>25</v>
      </c>
      <c r="P3" s="46"/>
      <c r="Q3" s="46"/>
      <c r="R3" s="47">
        <f>-10</f>
        <v>-10</v>
      </c>
      <c r="S3" s="47"/>
      <c r="T3" s="47"/>
      <c r="U3" s="47"/>
      <c r="V3" s="47"/>
      <c r="W3" s="47">
        <f>SUM(B3:V3)</f>
        <v>24</v>
      </c>
      <c r="X3" s="4"/>
      <c r="Y3" s="3">
        <v>2</v>
      </c>
      <c r="Z3" s="3">
        <v>20</v>
      </c>
    </row>
    <row r="4" spans="1:26">
      <c r="A4" s="3" t="s">
        <v>136</v>
      </c>
      <c r="B4" s="46"/>
      <c r="C4" s="46"/>
      <c r="D4" s="46"/>
      <c r="E4" s="46"/>
      <c r="F4" s="46"/>
      <c r="G4" s="46"/>
      <c r="H4" s="46"/>
      <c r="I4" s="46">
        <f>10</f>
        <v>10</v>
      </c>
      <c r="J4" s="46"/>
      <c r="K4" s="46"/>
      <c r="L4" s="46"/>
      <c r="M4" s="46"/>
      <c r="N4" s="46"/>
      <c r="O4" s="46"/>
      <c r="P4" s="46">
        <f>10</f>
        <v>10</v>
      </c>
      <c r="Q4" s="46"/>
      <c r="R4" s="46">
        <f>12</f>
        <v>12</v>
      </c>
      <c r="S4" s="46"/>
      <c r="T4" s="45">
        <f>25</f>
        <v>25</v>
      </c>
      <c r="U4" s="46"/>
      <c r="V4" s="46"/>
      <c r="W4" s="46">
        <f t="shared" ref="W4:W10" si="0">SUM(B4:V4)</f>
        <v>57</v>
      </c>
      <c r="X4" s="4"/>
      <c r="Y4" s="3">
        <v>3</v>
      </c>
      <c r="Z4" s="3">
        <v>16</v>
      </c>
    </row>
    <row r="5" spans="1:26">
      <c r="A5" s="43" t="s">
        <v>137</v>
      </c>
      <c r="B5" s="46">
        <v>16</v>
      </c>
      <c r="C5" s="47">
        <f>-10</f>
        <v>-10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>
        <f>SUM(B5:V5)</f>
        <v>6</v>
      </c>
      <c r="X5" s="4"/>
      <c r="Y5" s="3">
        <v>4</v>
      </c>
      <c r="Z5" s="3">
        <v>14</v>
      </c>
    </row>
    <row r="6" spans="1:26">
      <c r="A6" s="43" t="s">
        <v>46</v>
      </c>
      <c r="B6" s="46"/>
      <c r="C6" s="46"/>
      <c r="D6" s="46"/>
      <c r="E6" s="46"/>
      <c r="F6" s="46"/>
      <c r="G6" s="46">
        <f>5</f>
        <v>5</v>
      </c>
      <c r="H6" s="46"/>
      <c r="I6" s="46"/>
      <c r="J6" s="46"/>
      <c r="K6" s="45">
        <f>25</f>
        <v>25</v>
      </c>
      <c r="L6" s="46"/>
      <c r="M6" s="46"/>
      <c r="N6" s="46"/>
      <c r="O6" s="46"/>
      <c r="P6" s="46"/>
      <c r="Q6" s="46"/>
      <c r="R6" s="46"/>
      <c r="S6" s="46"/>
      <c r="T6" s="47">
        <f>-10</f>
        <v>-10</v>
      </c>
      <c r="U6" s="47"/>
      <c r="V6" s="47"/>
      <c r="W6" s="47">
        <f>SUM(B6:V6)</f>
        <v>20</v>
      </c>
      <c r="X6" s="4"/>
      <c r="Y6" s="3">
        <v>5</v>
      </c>
      <c r="Z6" s="3">
        <v>12</v>
      </c>
    </row>
    <row r="7" spans="1:26">
      <c r="A7" s="43" t="s">
        <v>138</v>
      </c>
      <c r="B7" s="46"/>
      <c r="C7" s="46"/>
      <c r="D7" s="46"/>
      <c r="E7" s="46">
        <f>7</f>
        <v>7</v>
      </c>
      <c r="F7" s="46">
        <f>12</f>
        <v>12</v>
      </c>
      <c r="G7" s="46">
        <f>1</f>
        <v>1</v>
      </c>
      <c r="H7" s="46"/>
      <c r="I7" s="46">
        <f>20</f>
        <v>20</v>
      </c>
      <c r="J7" s="46"/>
      <c r="K7" s="46"/>
      <c r="L7" s="46"/>
      <c r="M7" s="46"/>
      <c r="N7" s="46"/>
      <c r="O7" s="47">
        <f>-10</f>
        <v>-10</v>
      </c>
      <c r="P7" s="47"/>
      <c r="Q7" s="47"/>
      <c r="R7" s="47"/>
      <c r="S7" s="47"/>
      <c r="T7" s="47"/>
      <c r="U7" s="47"/>
      <c r="V7" s="47"/>
      <c r="W7" s="47">
        <f t="shared" si="0"/>
        <v>30</v>
      </c>
      <c r="X7" s="4"/>
      <c r="Y7" s="3">
        <v>6</v>
      </c>
      <c r="Z7" s="3">
        <v>10</v>
      </c>
    </row>
    <row r="8" spans="1:26">
      <c r="A8" s="3" t="s">
        <v>82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>
        <f t="shared" si="0"/>
        <v>0</v>
      </c>
      <c r="X8" s="4"/>
      <c r="Y8" s="3">
        <v>7</v>
      </c>
      <c r="Z8" s="3">
        <v>9</v>
      </c>
    </row>
    <row r="9" spans="1:26">
      <c r="A9" s="3" t="s">
        <v>82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>
        <f>SUM(B9:V9)</f>
        <v>0</v>
      </c>
      <c r="X9" s="4"/>
      <c r="Y9" s="3">
        <v>8</v>
      </c>
      <c r="Z9" s="3">
        <v>8</v>
      </c>
    </row>
    <row r="10" spans="1:26">
      <c r="A10" s="3" t="s">
        <v>82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>
        <f t="shared" si="0"/>
        <v>0</v>
      </c>
      <c r="X10" s="4"/>
      <c r="Y10" s="3">
        <v>9</v>
      </c>
      <c r="Z10" s="3">
        <v>7</v>
      </c>
    </row>
    <row r="11" spans="1:26">
      <c r="A11" s="3" t="s">
        <v>82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>
        <f>SUM(B11:V11)</f>
        <v>0</v>
      </c>
      <c r="X11" s="4"/>
      <c r="Y11" s="3">
        <v>10</v>
      </c>
      <c r="Z11" s="3">
        <v>6</v>
      </c>
    </row>
    <row r="12" spans="1:26">
      <c r="A12" s="2" t="s">
        <v>9</v>
      </c>
      <c r="B12" s="46">
        <f t="shared" ref="B12:N12" si="1">SUM(B3:B11)</f>
        <v>16</v>
      </c>
      <c r="C12" s="46">
        <f t="shared" si="1"/>
        <v>-10</v>
      </c>
      <c r="D12" s="46">
        <f t="shared" si="1"/>
        <v>0</v>
      </c>
      <c r="E12" s="46">
        <f t="shared" si="1"/>
        <v>7</v>
      </c>
      <c r="F12" s="46">
        <f t="shared" si="1"/>
        <v>12</v>
      </c>
      <c r="G12" s="46">
        <f t="shared" si="1"/>
        <v>6</v>
      </c>
      <c r="H12" s="46">
        <f t="shared" si="1"/>
        <v>0</v>
      </c>
      <c r="I12" s="46">
        <f t="shared" si="1"/>
        <v>30</v>
      </c>
      <c r="J12" s="46">
        <f t="shared" si="1"/>
        <v>9</v>
      </c>
      <c r="K12" s="46">
        <f t="shared" si="1"/>
        <v>25</v>
      </c>
      <c r="L12" s="46">
        <f t="shared" si="1"/>
        <v>0</v>
      </c>
      <c r="M12" s="46">
        <f t="shared" si="1"/>
        <v>0</v>
      </c>
      <c r="N12" s="46">
        <f t="shared" si="1"/>
        <v>0</v>
      </c>
      <c r="O12" s="46">
        <f t="shared" ref="O12:S12" si="2">SUM(O3:O11)</f>
        <v>15</v>
      </c>
      <c r="P12" s="46">
        <f t="shared" si="2"/>
        <v>10</v>
      </c>
      <c r="Q12" s="46">
        <f t="shared" si="2"/>
        <v>0</v>
      </c>
      <c r="R12" s="46">
        <f t="shared" si="2"/>
        <v>2</v>
      </c>
      <c r="S12" s="46">
        <f t="shared" si="2"/>
        <v>0</v>
      </c>
      <c r="T12" s="46">
        <f t="shared" ref="T12:V12" si="3">SUM(T3:T11)</f>
        <v>15</v>
      </c>
      <c r="U12" s="46">
        <f t="shared" si="3"/>
        <v>0</v>
      </c>
      <c r="V12" s="46">
        <f t="shared" si="3"/>
        <v>0</v>
      </c>
      <c r="W12" s="46">
        <f>SUM(W3:W11)</f>
        <v>137</v>
      </c>
      <c r="X12" s="4"/>
      <c r="Y12" s="3">
        <v>11</v>
      </c>
      <c r="Z12" s="3">
        <v>5</v>
      </c>
    </row>
    <row r="13" spans="1:26">
      <c r="A13" s="2" t="s">
        <v>3</v>
      </c>
      <c r="B13" s="46">
        <f>B12</f>
        <v>16</v>
      </c>
      <c r="C13" s="46">
        <f t="shared" ref="C13:V13" si="4">B13+C12</f>
        <v>6</v>
      </c>
      <c r="D13" s="46">
        <f t="shared" si="4"/>
        <v>6</v>
      </c>
      <c r="E13" s="46">
        <f t="shared" si="4"/>
        <v>13</v>
      </c>
      <c r="F13" s="46">
        <f t="shared" si="4"/>
        <v>25</v>
      </c>
      <c r="G13" s="46">
        <f t="shared" si="4"/>
        <v>31</v>
      </c>
      <c r="H13" s="46">
        <f t="shared" si="4"/>
        <v>31</v>
      </c>
      <c r="I13" s="46">
        <f t="shared" si="4"/>
        <v>61</v>
      </c>
      <c r="J13" s="46">
        <f t="shared" si="4"/>
        <v>70</v>
      </c>
      <c r="K13" s="46">
        <f t="shared" si="4"/>
        <v>95</v>
      </c>
      <c r="L13" s="46">
        <f t="shared" si="4"/>
        <v>95</v>
      </c>
      <c r="M13" s="46">
        <f t="shared" si="4"/>
        <v>95</v>
      </c>
      <c r="N13" s="46">
        <f t="shared" si="4"/>
        <v>95</v>
      </c>
      <c r="O13" s="46">
        <f t="shared" si="4"/>
        <v>110</v>
      </c>
      <c r="P13" s="46">
        <f t="shared" si="4"/>
        <v>120</v>
      </c>
      <c r="Q13" s="46">
        <f t="shared" si="4"/>
        <v>120</v>
      </c>
      <c r="R13" s="46">
        <f t="shared" si="4"/>
        <v>122</v>
      </c>
      <c r="S13" s="46">
        <f t="shared" si="4"/>
        <v>122</v>
      </c>
      <c r="T13" s="46">
        <f t="shared" si="4"/>
        <v>137</v>
      </c>
      <c r="U13" s="46">
        <f t="shared" si="4"/>
        <v>137</v>
      </c>
      <c r="V13" s="46">
        <f t="shared" si="4"/>
        <v>137</v>
      </c>
      <c r="W13" s="46">
        <f>AVERAGE(W3:W11)</f>
        <v>15.222222222222221</v>
      </c>
      <c r="X13" s="4"/>
      <c r="Y13" s="3">
        <v>12</v>
      </c>
      <c r="Z13" s="3">
        <v>4</v>
      </c>
    </row>
    <row r="14" spans="1:26">
      <c r="A14" s="17" t="s">
        <v>24</v>
      </c>
      <c r="B14" s="46">
        <v>1</v>
      </c>
      <c r="C14" s="46">
        <v>2</v>
      </c>
      <c r="D14" s="46">
        <v>3</v>
      </c>
      <c r="E14" s="48">
        <v>4</v>
      </c>
      <c r="F14" s="46">
        <v>5</v>
      </c>
      <c r="G14" s="46">
        <v>6</v>
      </c>
      <c r="H14" s="46">
        <v>7</v>
      </c>
      <c r="I14" s="46">
        <v>8</v>
      </c>
      <c r="J14" s="48">
        <v>9</v>
      </c>
      <c r="K14" s="46">
        <v>10</v>
      </c>
      <c r="L14" s="46">
        <v>11</v>
      </c>
      <c r="M14" s="46">
        <v>12</v>
      </c>
      <c r="N14" s="48">
        <v>13</v>
      </c>
      <c r="O14" s="46">
        <v>14</v>
      </c>
      <c r="P14" s="46">
        <v>15</v>
      </c>
      <c r="Q14" s="46">
        <v>16</v>
      </c>
      <c r="R14" s="46">
        <v>17</v>
      </c>
      <c r="S14" s="46">
        <v>18</v>
      </c>
      <c r="T14" s="46">
        <v>19</v>
      </c>
      <c r="U14" s="46">
        <v>20</v>
      </c>
      <c r="V14" s="46">
        <v>21</v>
      </c>
      <c r="W14" s="46" t="s">
        <v>2</v>
      </c>
      <c r="X14" s="4"/>
      <c r="Y14" s="3">
        <v>13</v>
      </c>
      <c r="Z14" s="3">
        <v>3</v>
      </c>
    </row>
    <row r="15" spans="1:26">
      <c r="A15" s="3" t="s">
        <v>115</v>
      </c>
      <c r="B15" s="46"/>
      <c r="C15" s="46"/>
      <c r="D15" s="46"/>
      <c r="E15" s="46">
        <f>3</f>
        <v>3</v>
      </c>
      <c r="F15" s="46">
        <f>3</f>
        <v>3</v>
      </c>
      <c r="G15" s="46">
        <f>4</f>
        <v>4</v>
      </c>
      <c r="H15" s="46"/>
      <c r="I15" s="46">
        <f>3</f>
        <v>3</v>
      </c>
      <c r="J15" s="46"/>
      <c r="K15" s="46"/>
      <c r="L15" s="46"/>
      <c r="M15" s="46"/>
      <c r="N15" s="46">
        <f>7</f>
        <v>7</v>
      </c>
      <c r="O15" s="46">
        <f>7</f>
        <v>7</v>
      </c>
      <c r="P15" s="46">
        <f>3</f>
        <v>3</v>
      </c>
      <c r="Q15" s="46"/>
      <c r="R15" s="46">
        <f>10</f>
        <v>10</v>
      </c>
      <c r="S15" s="46"/>
      <c r="T15" s="46">
        <f>1</f>
        <v>1</v>
      </c>
      <c r="U15" s="46"/>
      <c r="V15" s="46"/>
      <c r="W15" s="46">
        <f t="shared" ref="W15:W20" si="5">SUM(B15:V15)</f>
        <v>41</v>
      </c>
      <c r="X15" s="4"/>
      <c r="Y15" s="3">
        <v>14</v>
      </c>
      <c r="Z15" s="3">
        <v>2</v>
      </c>
    </row>
    <row r="16" spans="1:26">
      <c r="A16" s="3" t="s">
        <v>116</v>
      </c>
      <c r="B16" s="46"/>
      <c r="C16" s="46"/>
      <c r="D16" s="46"/>
      <c r="E16" s="46">
        <f>4</f>
        <v>4</v>
      </c>
      <c r="F16" s="46">
        <f>5</f>
        <v>5</v>
      </c>
      <c r="G16" s="46">
        <f>14+5</f>
        <v>19</v>
      </c>
      <c r="H16" s="46">
        <f>5</f>
        <v>5</v>
      </c>
      <c r="I16" s="46"/>
      <c r="J16" s="46">
        <f>10+5</f>
        <v>15</v>
      </c>
      <c r="K16" s="46">
        <f>1</f>
        <v>1</v>
      </c>
      <c r="L16" s="46">
        <v>5</v>
      </c>
      <c r="M16" s="46"/>
      <c r="N16" s="46">
        <v>10</v>
      </c>
      <c r="O16" s="46"/>
      <c r="P16" s="46">
        <f>1</f>
        <v>1</v>
      </c>
      <c r="Q16" s="46">
        <f>2</f>
        <v>2</v>
      </c>
      <c r="R16" s="46">
        <f>1</f>
        <v>1</v>
      </c>
      <c r="S16" s="46"/>
      <c r="T16" s="46">
        <f>8</f>
        <v>8</v>
      </c>
      <c r="U16" s="46"/>
      <c r="V16" s="46"/>
      <c r="W16" s="46">
        <f>SUM(B16:V16)</f>
        <v>76</v>
      </c>
      <c r="X16" s="4"/>
      <c r="Y16" s="3">
        <v>15</v>
      </c>
      <c r="Z16" s="3">
        <v>1</v>
      </c>
    </row>
    <row r="17" spans="1:29">
      <c r="A17" s="3" t="s">
        <v>43</v>
      </c>
      <c r="B17" s="46"/>
      <c r="C17" s="46">
        <f>4</f>
        <v>4</v>
      </c>
      <c r="D17" s="46">
        <f>1</f>
        <v>1</v>
      </c>
      <c r="E17" s="46">
        <f>9</f>
        <v>9</v>
      </c>
      <c r="F17" s="46">
        <f>7</f>
        <v>7</v>
      </c>
      <c r="G17" s="46"/>
      <c r="H17" s="46"/>
      <c r="I17" s="46">
        <f>14</f>
        <v>14</v>
      </c>
      <c r="J17" s="46">
        <f>3</f>
        <v>3</v>
      </c>
      <c r="K17" s="46"/>
      <c r="L17" s="46"/>
      <c r="M17" s="46"/>
      <c r="N17" s="46"/>
      <c r="O17" s="46">
        <f>6</f>
        <v>6</v>
      </c>
      <c r="P17" s="46">
        <f>2</f>
        <v>2</v>
      </c>
      <c r="Q17" s="46"/>
      <c r="R17" s="46">
        <f>8</f>
        <v>8</v>
      </c>
      <c r="S17" s="46"/>
      <c r="T17" s="46"/>
      <c r="U17" s="46"/>
      <c r="V17" s="46"/>
      <c r="W17" s="46">
        <f t="shared" si="5"/>
        <v>54</v>
      </c>
      <c r="X17" s="4"/>
    </row>
    <row r="18" spans="1:29">
      <c r="A18" s="3" t="s">
        <v>117</v>
      </c>
      <c r="B18" s="46"/>
      <c r="C18" s="46"/>
      <c r="D18" s="46"/>
      <c r="E18" s="46"/>
      <c r="F18" s="46"/>
      <c r="G18" s="46"/>
      <c r="H18" s="46"/>
      <c r="I18" s="46"/>
      <c r="J18" s="46"/>
      <c r="K18" s="46">
        <f>7</f>
        <v>7</v>
      </c>
      <c r="L18" s="46">
        <f>16</f>
        <v>16</v>
      </c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>
        <f t="shared" si="5"/>
        <v>23</v>
      </c>
      <c r="X18" s="4"/>
    </row>
    <row r="19" spans="1:29">
      <c r="A19" s="3" t="s">
        <v>118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>
        <f>14</f>
        <v>14</v>
      </c>
      <c r="O19" s="46">
        <f>16</f>
        <v>16</v>
      </c>
      <c r="P19" s="46"/>
      <c r="Q19" s="46"/>
      <c r="R19" s="46"/>
      <c r="S19" s="46"/>
      <c r="T19" s="46">
        <f>10</f>
        <v>10</v>
      </c>
      <c r="U19" s="46"/>
      <c r="V19" s="46"/>
      <c r="W19" s="46">
        <f t="shared" si="5"/>
        <v>40</v>
      </c>
      <c r="X19" s="4"/>
      <c r="Y19" s="10" t="s">
        <v>6</v>
      </c>
      <c r="Z19" s="27"/>
      <c r="AA19" s="27"/>
      <c r="AB19" s="10">
        <v>-10</v>
      </c>
    </row>
    <row r="20" spans="1:29">
      <c r="A20" s="3" t="s">
        <v>119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>
        <f t="shared" si="5"/>
        <v>0</v>
      </c>
      <c r="X20" s="4"/>
      <c r="Y20" s="11" t="s">
        <v>7</v>
      </c>
      <c r="Z20" s="25"/>
      <c r="AA20" s="25"/>
      <c r="AB20" s="11">
        <v>-50</v>
      </c>
      <c r="AC20" s="7" t="s">
        <v>13</v>
      </c>
    </row>
    <row r="21" spans="1:29">
      <c r="A21" s="3" t="s">
        <v>120</v>
      </c>
      <c r="B21" s="46">
        <v>7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>
        <f>SUM(B21:V21)</f>
        <v>7</v>
      </c>
      <c r="X21" s="4"/>
      <c r="Y21" s="28" t="s">
        <v>30</v>
      </c>
      <c r="Z21" s="26"/>
      <c r="AA21" s="26"/>
      <c r="AB21" s="26">
        <v>-200</v>
      </c>
      <c r="AC21" s="7" t="s">
        <v>31</v>
      </c>
    </row>
    <row r="22" spans="1:29">
      <c r="A22" s="3" t="s">
        <v>121</v>
      </c>
      <c r="B22" s="46"/>
      <c r="C22" s="46"/>
      <c r="D22" s="46"/>
      <c r="E22" s="46">
        <f>16+3</f>
        <v>19</v>
      </c>
      <c r="F22" s="46"/>
      <c r="G22" s="46"/>
      <c r="H22" s="46"/>
      <c r="I22" s="46">
        <f>7</f>
        <v>7</v>
      </c>
      <c r="J22" s="52">
        <f>25+10</f>
        <v>35</v>
      </c>
      <c r="K22" s="53">
        <v>10</v>
      </c>
      <c r="L22" s="46">
        <v>3</v>
      </c>
      <c r="M22" s="46">
        <v>3</v>
      </c>
      <c r="N22" s="46">
        <v>3</v>
      </c>
      <c r="O22" s="46"/>
      <c r="P22" s="46">
        <f>5</f>
        <v>5</v>
      </c>
      <c r="Q22" s="46"/>
      <c r="R22" s="46">
        <f>14</f>
        <v>14</v>
      </c>
      <c r="S22" s="46"/>
      <c r="T22" s="46">
        <f>3</f>
        <v>3</v>
      </c>
      <c r="U22" s="46"/>
      <c r="V22" s="46"/>
      <c r="W22" s="46">
        <f>SUM(B22:V22)</f>
        <v>102</v>
      </c>
      <c r="X22" s="4"/>
      <c r="Y22" s="12" t="s">
        <v>10</v>
      </c>
      <c r="Z22" s="24"/>
      <c r="AA22" s="24"/>
      <c r="AB22" s="12">
        <v>-100</v>
      </c>
    </row>
    <row r="23" spans="1:29">
      <c r="A23" s="43" t="s">
        <v>122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>
        <f>4</f>
        <v>4</v>
      </c>
      <c r="O23" s="46"/>
      <c r="P23" s="46"/>
      <c r="Q23" s="46"/>
      <c r="R23" s="47">
        <f>-10</f>
        <v>-10</v>
      </c>
      <c r="S23" s="47"/>
      <c r="T23" s="47"/>
      <c r="U23" s="47"/>
      <c r="V23" s="47"/>
      <c r="W23" s="47">
        <f>SUM(B23:V23)</f>
        <v>-6</v>
      </c>
      <c r="X23" s="4"/>
      <c r="Y23" s="30"/>
      <c r="Z23" s="31"/>
      <c r="AA23" s="31"/>
      <c r="AB23" s="30"/>
    </row>
    <row r="24" spans="1:29">
      <c r="A24" s="2" t="s">
        <v>9</v>
      </c>
      <c r="B24" s="46">
        <f>SUM(B15:B23)</f>
        <v>7</v>
      </c>
      <c r="C24" s="46">
        <f>SUM(C15:C23)</f>
        <v>4</v>
      </c>
      <c r="D24" s="46">
        <f t="shared" ref="D24:K24" si="6">SUM(D15:D23)</f>
        <v>1</v>
      </c>
      <c r="E24" s="46">
        <f t="shared" si="6"/>
        <v>35</v>
      </c>
      <c r="F24" s="46">
        <f t="shared" si="6"/>
        <v>15</v>
      </c>
      <c r="G24" s="46">
        <f t="shared" si="6"/>
        <v>23</v>
      </c>
      <c r="H24" s="46">
        <f t="shared" si="6"/>
        <v>5</v>
      </c>
      <c r="I24" s="46">
        <f t="shared" si="6"/>
        <v>24</v>
      </c>
      <c r="J24" s="46">
        <f t="shared" si="6"/>
        <v>53</v>
      </c>
      <c r="K24" s="46">
        <f t="shared" si="6"/>
        <v>18</v>
      </c>
      <c r="L24" s="46">
        <f>SUM(L15:L23)</f>
        <v>24</v>
      </c>
      <c r="M24" s="46">
        <f>SUM(M15:M23)</f>
        <v>3</v>
      </c>
      <c r="N24" s="46">
        <f t="shared" ref="N24:V24" si="7">SUM(N15:N23)</f>
        <v>38</v>
      </c>
      <c r="O24" s="46">
        <f t="shared" si="7"/>
        <v>29</v>
      </c>
      <c r="P24" s="46">
        <f t="shared" si="7"/>
        <v>11</v>
      </c>
      <c r="Q24" s="46">
        <f t="shared" si="7"/>
        <v>2</v>
      </c>
      <c r="R24" s="46">
        <f t="shared" si="7"/>
        <v>23</v>
      </c>
      <c r="S24" s="46">
        <f t="shared" si="7"/>
        <v>0</v>
      </c>
      <c r="T24" s="46">
        <f t="shared" si="7"/>
        <v>22</v>
      </c>
      <c r="U24" s="46">
        <f t="shared" si="7"/>
        <v>0</v>
      </c>
      <c r="V24" s="46">
        <f t="shared" si="7"/>
        <v>0</v>
      </c>
      <c r="W24" s="46">
        <f>SUM(W15:W23)</f>
        <v>337</v>
      </c>
      <c r="Y24" s="3" t="s">
        <v>47</v>
      </c>
      <c r="Z24" s="9" t="s">
        <v>14</v>
      </c>
      <c r="AA24" s="9" t="s">
        <v>15</v>
      </c>
      <c r="AB24" s="9" t="s">
        <v>16</v>
      </c>
    </row>
    <row r="25" spans="1:29">
      <c r="A25" s="2" t="s">
        <v>3</v>
      </c>
      <c r="B25" s="46">
        <f>B24</f>
        <v>7</v>
      </c>
      <c r="C25" s="46">
        <f t="shared" ref="C25:K25" si="8">B25+C24</f>
        <v>11</v>
      </c>
      <c r="D25" s="46">
        <f t="shared" si="8"/>
        <v>12</v>
      </c>
      <c r="E25" s="46">
        <f t="shared" si="8"/>
        <v>47</v>
      </c>
      <c r="F25" s="46">
        <f t="shared" si="8"/>
        <v>62</v>
      </c>
      <c r="G25" s="46">
        <f t="shared" si="8"/>
        <v>85</v>
      </c>
      <c r="H25" s="46">
        <f t="shared" si="8"/>
        <v>90</v>
      </c>
      <c r="I25" s="46">
        <f t="shared" si="8"/>
        <v>114</v>
      </c>
      <c r="J25" s="46">
        <f t="shared" si="8"/>
        <v>167</v>
      </c>
      <c r="K25" s="46">
        <f t="shared" si="8"/>
        <v>185</v>
      </c>
      <c r="L25" s="46">
        <f>K25+L24</f>
        <v>209</v>
      </c>
      <c r="M25" s="46">
        <f>L25+M24</f>
        <v>212</v>
      </c>
      <c r="N25" s="46">
        <f t="shared" ref="N25:V25" si="9">M25+N24</f>
        <v>250</v>
      </c>
      <c r="O25" s="46">
        <f t="shared" si="9"/>
        <v>279</v>
      </c>
      <c r="P25" s="46">
        <f t="shared" si="9"/>
        <v>290</v>
      </c>
      <c r="Q25" s="46">
        <f t="shared" si="9"/>
        <v>292</v>
      </c>
      <c r="R25" s="46">
        <f t="shared" si="9"/>
        <v>315</v>
      </c>
      <c r="S25" s="46">
        <f t="shared" si="9"/>
        <v>315</v>
      </c>
      <c r="T25" s="46">
        <f t="shared" si="9"/>
        <v>337</v>
      </c>
      <c r="U25" s="46">
        <f t="shared" si="9"/>
        <v>337</v>
      </c>
      <c r="V25" s="46">
        <f t="shared" si="9"/>
        <v>337</v>
      </c>
      <c r="W25" s="46">
        <f>AVERAGE(W15:W23)</f>
        <v>37.444444444444443</v>
      </c>
      <c r="X25" s="4"/>
      <c r="Y25" s="32" t="s">
        <v>113</v>
      </c>
      <c r="Z25" s="3">
        <v>15</v>
      </c>
      <c r="AA25" s="3">
        <v>10</v>
      </c>
      <c r="AB25" s="3">
        <v>5</v>
      </c>
      <c r="AC25" s="3" t="s">
        <v>18</v>
      </c>
    </row>
    <row r="26" spans="1:29">
      <c r="A26" s="17" t="s">
        <v>25</v>
      </c>
      <c r="B26" s="46">
        <v>1</v>
      </c>
      <c r="C26" s="48">
        <v>2</v>
      </c>
      <c r="D26" s="48">
        <v>3</v>
      </c>
      <c r="E26" s="46">
        <v>4</v>
      </c>
      <c r="F26" s="46">
        <v>5</v>
      </c>
      <c r="G26" s="48">
        <v>6</v>
      </c>
      <c r="H26" s="48">
        <v>7</v>
      </c>
      <c r="I26" s="46">
        <v>8</v>
      </c>
      <c r="J26" s="46">
        <v>9</v>
      </c>
      <c r="K26" s="46">
        <v>10</v>
      </c>
      <c r="L26" s="48">
        <v>11</v>
      </c>
      <c r="M26" s="46">
        <v>12</v>
      </c>
      <c r="N26" s="46">
        <v>13</v>
      </c>
      <c r="O26" s="48">
        <v>14</v>
      </c>
      <c r="P26" s="46">
        <v>15</v>
      </c>
      <c r="Q26" s="48">
        <v>16</v>
      </c>
      <c r="R26" s="48">
        <v>17</v>
      </c>
      <c r="S26" s="46">
        <v>18</v>
      </c>
      <c r="T26" s="46">
        <v>19</v>
      </c>
      <c r="U26" s="46">
        <v>20</v>
      </c>
      <c r="V26" s="46">
        <v>21</v>
      </c>
      <c r="W26" s="46" t="s">
        <v>2</v>
      </c>
      <c r="X26" s="4"/>
      <c r="Y26" s="21" t="s">
        <v>21</v>
      </c>
      <c r="Z26" s="3">
        <v>10</v>
      </c>
      <c r="AA26" s="3">
        <v>6</v>
      </c>
      <c r="AB26" s="3">
        <v>3</v>
      </c>
      <c r="AC26" s="3" t="s">
        <v>20</v>
      </c>
    </row>
    <row r="27" spans="1:29">
      <c r="A27" s="42" t="s">
        <v>40</v>
      </c>
      <c r="B27" s="46"/>
      <c r="C27" s="46"/>
      <c r="D27" s="46"/>
      <c r="E27" s="46"/>
      <c r="F27" s="46"/>
      <c r="G27" s="46">
        <f>7</f>
        <v>7</v>
      </c>
      <c r="H27" s="46"/>
      <c r="I27" s="46"/>
      <c r="J27" s="46"/>
      <c r="K27" s="46"/>
      <c r="L27" s="45">
        <f>25+6</f>
        <v>31</v>
      </c>
      <c r="M27" s="46">
        <v>6</v>
      </c>
      <c r="N27" s="53">
        <f>5+10</f>
        <v>15</v>
      </c>
      <c r="O27" s="53">
        <v>10</v>
      </c>
      <c r="P27" s="53">
        <v>10</v>
      </c>
      <c r="Q27" s="53">
        <v>10</v>
      </c>
      <c r="R27" s="53">
        <f>2+10</f>
        <v>12</v>
      </c>
      <c r="S27" s="53">
        <v>10</v>
      </c>
      <c r="T27" s="53">
        <v>10</v>
      </c>
      <c r="U27" s="53">
        <v>10</v>
      </c>
      <c r="V27" s="53">
        <v>10</v>
      </c>
      <c r="W27" s="53">
        <f>SUM(B27:V27)+50</f>
        <v>191</v>
      </c>
      <c r="X27" s="4"/>
      <c r="Y27" s="42" t="s">
        <v>27</v>
      </c>
      <c r="Z27" s="3">
        <v>10</v>
      </c>
      <c r="AA27" s="3">
        <v>6</v>
      </c>
      <c r="AB27" s="3">
        <v>3</v>
      </c>
      <c r="AC27" s="3" t="s">
        <v>19</v>
      </c>
    </row>
    <row r="28" spans="1:29">
      <c r="A28" s="3" t="s">
        <v>123</v>
      </c>
      <c r="B28" s="46"/>
      <c r="C28" s="46"/>
      <c r="D28" s="46"/>
      <c r="E28" s="46"/>
      <c r="F28" s="46">
        <f>2</f>
        <v>2</v>
      </c>
      <c r="G28" s="46"/>
      <c r="H28" s="46"/>
      <c r="I28" s="46">
        <f>8</f>
        <v>8</v>
      </c>
      <c r="J28" s="46">
        <f>8</f>
        <v>8</v>
      </c>
      <c r="K28" s="46">
        <f>3</f>
        <v>3</v>
      </c>
      <c r="L28" s="46"/>
      <c r="M28" s="46"/>
      <c r="N28" s="46"/>
      <c r="O28" s="46">
        <f>8</f>
        <v>8</v>
      </c>
      <c r="P28" s="46">
        <f>16</f>
        <v>16</v>
      </c>
      <c r="Q28" s="46"/>
      <c r="R28" s="46">
        <f>7</f>
        <v>7</v>
      </c>
      <c r="S28" s="46"/>
      <c r="T28" s="46"/>
      <c r="U28" s="46"/>
      <c r="V28" s="46"/>
      <c r="W28" s="46">
        <f t="shared" ref="W27:W35" si="10">SUM(B28:V28)</f>
        <v>52</v>
      </c>
      <c r="X28" s="4"/>
      <c r="Y28" s="41" t="s">
        <v>23</v>
      </c>
      <c r="Z28" s="3">
        <v>10</v>
      </c>
      <c r="AA28" s="3">
        <v>6</v>
      </c>
      <c r="AB28" s="3">
        <v>3</v>
      </c>
      <c r="AC28" s="3" t="s">
        <v>114</v>
      </c>
    </row>
    <row r="29" spans="1:29">
      <c r="A29" s="3" t="s">
        <v>39</v>
      </c>
      <c r="B29" s="46"/>
      <c r="C29" s="46">
        <f>3</f>
        <v>3</v>
      </c>
      <c r="D29" s="46"/>
      <c r="E29" s="46"/>
      <c r="F29" s="46"/>
      <c r="G29" s="46"/>
      <c r="H29" s="46">
        <f>8</f>
        <v>8</v>
      </c>
      <c r="I29" s="46"/>
      <c r="J29" s="46"/>
      <c r="K29" s="46"/>
      <c r="L29" s="46"/>
      <c r="M29" s="46">
        <f>14</f>
        <v>14</v>
      </c>
      <c r="N29" s="46"/>
      <c r="O29" s="46"/>
      <c r="P29" s="46"/>
      <c r="Q29" s="46">
        <f>20</f>
        <v>20</v>
      </c>
      <c r="R29" s="46"/>
      <c r="S29" s="46"/>
      <c r="T29" s="46"/>
      <c r="U29" s="46"/>
      <c r="V29" s="46">
        <f>16</f>
        <v>16</v>
      </c>
      <c r="W29" s="46">
        <f t="shared" si="10"/>
        <v>61</v>
      </c>
      <c r="X29" s="4"/>
      <c r="Y29" s="23" t="s">
        <v>28</v>
      </c>
      <c r="Z29" s="3">
        <v>10</v>
      </c>
      <c r="AC29" s="3" t="s">
        <v>29</v>
      </c>
    </row>
    <row r="30" spans="1:29">
      <c r="A30" s="3" t="s">
        <v>41</v>
      </c>
      <c r="B30" s="46"/>
      <c r="C30" s="46"/>
      <c r="D30" s="46">
        <f>20+10</f>
        <v>30</v>
      </c>
      <c r="E30" s="48">
        <v>15</v>
      </c>
      <c r="F30" s="48">
        <v>15</v>
      </c>
      <c r="G30" s="48">
        <f>6+15</f>
        <v>21</v>
      </c>
      <c r="H30" s="48">
        <v>15</v>
      </c>
      <c r="I30" s="46">
        <v>3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>
        <f t="shared" si="10"/>
        <v>99</v>
      </c>
      <c r="X30" s="4"/>
      <c r="Y30" s="6" t="s">
        <v>11</v>
      </c>
      <c r="Z30" s="9" t="s">
        <v>14</v>
      </c>
      <c r="AA30" s="9" t="s">
        <v>15</v>
      </c>
      <c r="AB30" s="9" t="s">
        <v>16</v>
      </c>
    </row>
    <row r="31" spans="1:29">
      <c r="A31" s="43" t="s">
        <v>33</v>
      </c>
      <c r="B31" s="46">
        <v>7</v>
      </c>
      <c r="C31" s="46">
        <f>14</f>
        <v>14</v>
      </c>
      <c r="D31" s="46"/>
      <c r="E31" s="46"/>
      <c r="F31" s="46"/>
      <c r="G31" s="46"/>
      <c r="H31" s="46"/>
      <c r="I31" s="47">
        <f>-10</f>
        <v>-10</v>
      </c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>
        <f t="shared" si="10"/>
        <v>11</v>
      </c>
      <c r="X31" s="4"/>
      <c r="Y31" s="32" t="s">
        <v>113</v>
      </c>
      <c r="Z31" s="3">
        <v>100</v>
      </c>
      <c r="AA31" s="3">
        <v>50</v>
      </c>
      <c r="AB31" s="3">
        <v>30</v>
      </c>
    </row>
    <row r="32" spans="1:29">
      <c r="A32" s="43" t="s">
        <v>124</v>
      </c>
      <c r="B32" s="46"/>
      <c r="C32" s="46">
        <f>16+3</f>
        <v>19</v>
      </c>
      <c r="D32" s="46"/>
      <c r="E32" s="46"/>
      <c r="F32" s="46"/>
      <c r="G32" s="46"/>
      <c r="H32" s="45">
        <f>25</f>
        <v>25</v>
      </c>
      <c r="I32" s="46"/>
      <c r="J32" s="46"/>
      <c r="K32" s="46"/>
      <c r="L32" s="46"/>
      <c r="M32" s="46"/>
      <c r="N32" s="47">
        <f>-10</f>
        <v>-10</v>
      </c>
      <c r="O32" s="47"/>
      <c r="P32" s="47"/>
      <c r="Q32" s="47"/>
      <c r="R32" s="47"/>
      <c r="S32" s="47"/>
      <c r="T32" s="47"/>
      <c r="U32" s="47"/>
      <c r="V32" s="47"/>
      <c r="W32" s="47">
        <f t="shared" si="10"/>
        <v>34</v>
      </c>
      <c r="X32" s="4"/>
      <c r="Y32" s="21" t="s">
        <v>21</v>
      </c>
      <c r="Z32" s="3">
        <v>50</v>
      </c>
      <c r="AA32" s="3">
        <v>30</v>
      </c>
      <c r="AB32" s="3">
        <v>10</v>
      </c>
    </row>
    <row r="33" spans="1:28">
      <c r="A33" s="21" t="s">
        <v>42</v>
      </c>
      <c r="B33" s="46"/>
      <c r="C33" s="46">
        <f>1</f>
        <v>1</v>
      </c>
      <c r="D33" s="46">
        <f>5</f>
        <v>5</v>
      </c>
      <c r="E33" s="46">
        <f>6</f>
        <v>6</v>
      </c>
      <c r="F33" s="46">
        <f>14</f>
        <v>14</v>
      </c>
      <c r="G33" s="46"/>
      <c r="H33" s="46"/>
      <c r="I33" s="46">
        <f>16</f>
        <v>16</v>
      </c>
      <c r="J33" s="48">
        <f>20+15</f>
        <v>35</v>
      </c>
      <c r="K33" s="54">
        <v>10</v>
      </c>
      <c r="L33" s="54">
        <v>10</v>
      </c>
      <c r="M33" s="54">
        <f>3+10</f>
        <v>13</v>
      </c>
      <c r="N33" s="46">
        <v>6</v>
      </c>
      <c r="O33" s="54">
        <f>9+10</f>
        <v>19</v>
      </c>
      <c r="P33" s="46">
        <f>7+6</f>
        <v>13</v>
      </c>
      <c r="Q33" s="46">
        <v>6</v>
      </c>
      <c r="R33" s="44">
        <f>16+10</f>
        <v>26</v>
      </c>
      <c r="S33" s="46">
        <v>6</v>
      </c>
      <c r="T33" s="46">
        <f>6+6</f>
        <v>12</v>
      </c>
      <c r="U33" s="46">
        <f>7+6</f>
        <v>13</v>
      </c>
      <c r="V33" s="44">
        <f>7+10</f>
        <v>17</v>
      </c>
      <c r="W33" s="44">
        <f>SUM(B33:V33)+50+10</f>
        <v>288</v>
      </c>
      <c r="X33" s="4"/>
      <c r="Y33" s="42" t="s">
        <v>27</v>
      </c>
      <c r="Z33" s="3">
        <v>50</v>
      </c>
      <c r="AA33" s="3">
        <v>30</v>
      </c>
      <c r="AB33" s="3">
        <v>10</v>
      </c>
    </row>
    <row r="34" spans="1:28">
      <c r="A34" s="3" t="s">
        <v>125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>
        <f t="shared" si="10"/>
        <v>0</v>
      </c>
      <c r="X34" s="4"/>
      <c r="Y34" s="41" t="s">
        <v>23</v>
      </c>
      <c r="Z34" s="3">
        <v>50</v>
      </c>
      <c r="AA34" s="3">
        <v>30</v>
      </c>
      <c r="AB34" s="3">
        <v>10</v>
      </c>
    </row>
    <row r="35" spans="1:28">
      <c r="A35" s="3" t="s">
        <v>126</v>
      </c>
      <c r="B35" s="46"/>
      <c r="C35" s="46"/>
      <c r="D35" s="46"/>
      <c r="E35" s="46"/>
      <c r="F35" s="46"/>
      <c r="G35" s="46"/>
      <c r="H35" s="46">
        <f>10</f>
        <v>10</v>
      </c>
      <c r="I35" s="46"/>
      <c r="J35" s="46"/>
      <c r="K35" s="46"/>
      <c r="L35" s="46"/>
      <c r="M35" s="46">
        <f>12</f>
        <v>12</v>
      </c>
      <c r="N35" s="46"/>
      <c r="O35" s="46"/>
      <c r="P35" s="46"/>
      <c r="Q35" s="45">
        <f>25</f>
        <v>25</v>
      </c>
      <c r="R35" s="46"/>
      <c r="S35" s="46"/>
      <c r="T35" s="46"/>
      <c r="U35" s="46"/>
      <c r="V35" s="46">
        <f>1</f>
        <v>1</v>
      </c>
      <c r="W35" s="46">
        <f t="shared" si="10"/>
        <v>48</v>
      </c>
      <c r="X35" s="4"/>
      <c r="Y35" s="23" t="s">
        <v>28</v>
      </c>
      <c r="Z35" s="3">
        <v>50</v>
      </c>
    </row>
    <row r="36" spans="1:28">
      <c r="A36" s="2" t="s">
        <v>9</v>
      </c>
      <c r="B36" s="46">
        <f t="shared" ref="B36:V36" si="11">SUM(B27:B35)</f>
        <v>7</v>
      </c>
      <c r="C36" s="46">
        <f t="shared" si="11"/>
        <v>37</v>
      </c>
      <c r="D36" s="46">
        <f t="shared" si="11"/>
        <v>35</v>
      </c>
      <c r="E36" s="46">
        <f t="shared" si="11"/>
        <v>21</v>
      </c>
      <c r="F36" s="46">
        <f t="shared" si="11"/>
        <v>31</v>
      </c>
      <c r="G36" s="46">
        <f t="shared" si="11"/>
        <v>28</v>
      </c>
      <c r="H36" s="46">
        <f t="shared" si="11"/>
        <v>58</v>
      </c>
      <c r="I36" s="46">
        <f t="shared" si="11"/>
        <v>17</v>
      </c>
      <c r="J36" s="46">
        <f t="shared" si="11"/>
        <v>43</v>
      </c>
      <c r="K36" s="46">
        <f t="shared" si="11"/>
        <v>13</v>
      </c>
      <c r="L36" s="46">
        <f t="shared" si="11"/>
        <v>41</v>
      </c>
      <c r="M36" s="46">
        <f t="shared" si="11"/>
        <v>45</v>
      </c>
      <c r="N36" s="46">
        <f t="shared" si="11"/>
        <v>11</v>
      </c>
      <c r="O36" s="46">
        <f t="shared" si="11"/>
        <v>37</v>
      </c>
      <c r="P36" s="46">
        <f t="shared" si="11"/>
        <v>39</v>
      </c>
      <c r="Q36" s="46">
        <f t="shared" si="11"/>
        <v>61</v>
      </c>
      <c r="R36" s="46">
        <f t="shared" si="11"/>
        <v>45</v>
      </c>
      <c r="S36" s="46">
        <f t="shared" si="11"/>
        <v>16</v>
      </c>
      <c r="T36" s="46">
        <f t="shared" si="11"/>
        <v>22</v>
      </c>
      <c r="U36" s="46">
        <f t="shared" si="11"/>
        <v>23</v>
      </c>
      <c r="V36" s="46">
        <f t="shared" si="11"/>
        <v>44</v>
      </c>
      <c r="W36" s="46">
        <f>SUM(W27:W35)</f>
        <v>784</v>
      </c>
      <c r="X36" s="4"/>
      <c r="Y36" s="6"/>
      <c r="Z36" s="9"/>
      <c r="AA36" s="9"/>
      <c r="AB36" s="9"/>
    </row>
    <row r="37" spans="1:28">
      <c r="A37" s="2" t="s">
        <v>3</v>
      </c>
      <c r="B37" s="46">
        <f>B36</f>
        <v>7</v>
      </c>
      <c r="C37" s="46">
        <f t="shared" ref="C37:K37" si="12">B37+C36</f>
        <v>44</v>
      </c>
      <c r="D37" s="46">
        <f t="shared" si="12"/>
        <v>79</v>
      </c>
      <c r="E37" s="46">
        <f t="shared" si="12"/>
        <v>100</v>
      </c>
      <c r="F37" s="46">
        <f t="shared" si="12"/>
        <v>131</v>
      </c>
      <c r="G37" s="46">
        <f t="shared" si="12"/>
        <v>159</v>
      </c>
      <c r="H37" s="46">
        <f t="shared" si="12"/>
        <v>217</v>
      </c>
      <c r="I37" s="46">
        <f t="shared" si="12"/>
        <v>234</v>
      </c>
      <c r="J37" s="46">
        <f t="shared" si="12"/>
        <v>277</v>
      </c>
      <c r="K37" s="46">
        <f t="shared" si="12"/>
        <v>290</v>
      </c>
      <c r="L37" s="46">
        <f>K37+L36</f>
        <v>331</v>
      </c>
      <c r="M37" s="46">
        <f>L37+M36</f>
        <v>376</v>
      </c>
      <c r="N37" s="46">
        <f t="shared" ref="N37:V37" si="13">M37+N36</f>
        <v>387</v>
      </c>
      <c r="O37" s="46">
        <f t="shared" si="13"/>
        <v>424</v>
      </c>
      <c r="P37" s="46">
        <f t="shared" si="13"/>
        <v>463</v>
      </c>
      <c r="Q37" s="46">
        <f t="shared" si="13"/>
        <v>524</v>
      </c>
      <c r="R37" s="46">
        <f t="shared" si="13"/>
        <v>569</v>
      </c>
      <c r="S37" s="46">
        <f t="shared" si="13"/>
        <v>585</v>
      </c>
      <c r="T37" s="46">
        <f t="shared" si="13"/>
        <v>607</v>
      </c>
      <c r="U37" s="46">
        <f t="shared" si="13"/>
        <v>630</v>
      </c>
      <c r="V37" s="46">
        <f>U37+V36+50+50+10</f>
        <v>784</v>
      </c>
      <c r="W37" s="46">
        <f>AVERAGE(W27:W35)</f>
        <v>87.111111111111114</v>
      </c>
      <c r="X37" s="4"/>
      <c r="Y37" s="20"/>
      <c r="Z37" s="3"/>
      <c r="AA37" s="3"/>
      <c r="AB37" s="3"/>
    </row>
    <row r="38" spans="1:28">
      <c r="A38" s="17" t="s">
        <v>26</v>
      </c>
      <c r="B38" s="46">
        <v>1</v>
      </c>
      <c r="C38" s="46">
        <v>2</v>
      </c>
      <c r="D38" s="46">
        <v>3</v>
      </c>
      <c r="E38" s="46">
        <v>4</v>
      </c>
      <c r="F38" s="48">
        <v>5</v>
      </c>
      <c r="G38" s="46">
        <v>6</v>
      </c>
      <c r="H38" s="46">
        <v>7</v>
      </c>
      <c r="I38" s="48">
        <v>8</v>
      </c>
      <c r="J38" s="46">
        <v>9</v>
      </c>
      <c r="K38" s="46">
        <v>10</v>
      </c>
      <c r="L38" s="46">
        <v>11</v>
      </c>
      <c r="M38" s="46">
        <v>12</v>
      </c>
      <c r="N38" s="46">
        <v>13</v>
      </c>
      <c r="O38" s="46">
        <v>14</v>
      </c>
      <c r="P38" s="48">
        <v>15</v>
      </c>
      <c r="Q38" s="46">
        <v>16</v>
      </c>
      <c r="R38" s="46">
        <v>17</v>
      </c>
      <c r="S38" s="48">
        <v>18</v>
      </c>
      <c r="T38" s="48">
        <v>19</v>
      </c>
      <c r="U38" s="46">
        <v>20</v>
      </c>
      <c r="V38" s="46">
        <v>21</v>
      </c>
      <c r="W38" s="46" t="s">
        <v>2</v>
      </c>
      <c r="X38" s="4"/>
      <c r="Y38" s="21"/>
      <c r="Z38" s="3"/>
      <c r="AA38" s="3"/>
      <c r="AB38" s="3"/>
    </row>
    <row r="39" spans="1:28">
      <c r="A39" s="3" t="s">
        <v>127</v>
      </c>
      <c r="B39" s="46"/>
      <c r="C39" s="46"/>
      <c r="D39" s="46"/>
      <c r="E39" s="46">
        <f>14</f>
        <v>14</v>
      </c>
      <c r="F39" s="45">
        <f>25+6</f>
        <v>31</v>
      </c>
      <c r="G39" s="44">
        <f>9+10</f>
        <v>19</v>
      </c>
      <c r="H39" s="46">
        <v>6</v>
      </c>
      <c r="I39" s="51">
        <f>25+15</f>
        <v>40</v>
      </c>
      <c r="J39" s="44">
        <v>10</v>
      </c>
      <c r="K39" s="44">
        <v>10</v>
      </c>
      <c r="L39" s="44">
        <f>7+10</f>
        <v>17</v>
      </c>
      <c r="M39" s="44">
        <v>10</v>
      </c>
      <c r="N39" s="44">
        <v>10</v>
      </c>
      <c r="O39" s="44">
        <v>10</v>
      </c>
      <c r="P39" s="44">
        <f>9+10</f>
        <v>19</v>
      </c>
      <c r="Q39" s="44">
        <v>10</v>
      </c>
      <c r="R39" s="46">
        <v>3</v>
      </c>
      <c r="S39" s="44">
        <f>8+10</f>
        <v>18</v>
      </c>
      <c r="T39" s="44">
        <v>10</v>
      </c>
      <c r="U39" s="44">
        <f>5+10</f>
        <v>15</v>
      </c>
      <c r="V39" s="46">
        <v>6</v>
      </c>
      <c r="W39" s="46">
        <f>SUM(B39:V39)+30</f>
        <v>288</v>
      </c>
      <c r="X39" s="4"/>
      <c r="Y39" s="22"/>
      <c r="Z39" s="3"/>
      <c r="AA39" s="3"/>
      <c r="AB39" s="3"/>
    </row>
    <row r="40" spans="1:28">
      <c r="A40" s="43" t="s">
        <v>45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>
        <f>10</f>
        <v>10</v>
      </c>
      <c r="N40" s="46"/>
      <c r="O40" s="46"/>
      <c r="P40" s="46"/>
      <c r="Q40" s="47">
        <f>-10</f>
        <v>-10</v>
      </c>
      <c r="R40" s="47"/>
      <c r="S40" s="47"/>
      <c r="T40" s="47"/>
      <c r="U40" s="47"/>
      <c r="V40" s="47"/>
      <c r="W40" s="47">
        <f>SUM(B40:V40)</f>
        <v>0</v>
      </c>
      <c r="X40" s="4"/>
      <c r="Y40" s="29"/>
      <c r="Z40" s="3"/>
      <c r="AA40" s="3"/>
      <c r="AB40" s="3"/>
    </row>
    <row r="41" spans="1:28">
      <c r="A41" s="43" t="s">
        <v>128</v>
      </c>
      <c r="B41" s="46"/>
      <c r="C41" s="46"/>
      <c r="D41" s="46"/>
      <c r="E41" s="46"/>
      <c r="F41" s="46"/>
      <c r="G41" s="46"/>
      <c r="H41" s="46">
        <f>16</f>
        <v>16</v>
      </c>
      <c r="I41" s="47">
        <f>-10</f>
        <v>-10</v>
      </c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>
        <f>SUM(B41:V41)</f>
        <v>6</v>
      </c>
      <c r="X41" s="4"/>
      <c r="Y41" s="23"/>
      <c r="Z41" s="3"/>
    </row>
    <row r="42" spans="1:28">
      <c r="A42" s="3" t="s">
        <v>129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>
        <f t="shared" ref="W42:W47" si="14">SUM(B42:V42)</f>
        <v>0</v>
      </c>
      <c r="X42" s="4"/>
    </row>
    <row r="43" spans="1:28">
      <c r="A43" s="3" t="s">
        <v>131</v>
      </c>
      <c r="B43" s="46">
        <v>1</v>
      </c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>
        <f t="shared" si="14"/>
        <v>1</v>
      </c>
      <c r="X43" s="4"/>
      <c r="Y43" s="6"/>
      <c r="Z43" s="1"/>
    </row>
    <row r="44" spans="1:28">
      <c r="A44" s="32" t="s">
        <v>132</v>
      </c>
      <c r="B44" s="46"/>
      <c r="C44" s="46"/>
      <c r="D44" s="46"/>
      <c r="E44" s="46"/>
      <c r="F44" s="46"/>
      <c r="G44" s="46">
        <f>3</f>
        <v>3</v>
      </c>
      <c r="H44" s="46"/>
      <c r="I44" s="46"/>
      <c r="J44" s="46">
        <f>16</f>
        <v>16</v>
      </c>
      <c r="K44" s="46"/>
      <c r="L44" s="46">
        <f>2</f>
        <v>2</v>
      </c>
      <c r="M44" s="46"/>
      <c r="N44" s="46"/>
      <c r="O44" s="46">
        <f>20+3</f>
        <v>23</v>
      </c>
      <c r="P44" s="51">
        <f>25+15</f>
        <v>40</v>
      </c>
      <c r="Q44" s="48">
        <f>6+15</f>
        <v>21</v>
      </c>
      <c r="R44" s="48">
        <f>20+15</f>
        <v>35</v>
      </c>
      <c r="S44" s="48">
        <v>15</v>
      </c>
      <c r="T44" s="48">
        <v>15</v>
      </c>
      <c r="U44" s="48">
        <v>15</v>
      </c>
      <c r="V44" s="48">
        <v>15</v>
      </c>
      <c r="W44" s="48">
        <f>SUM(B44:V44)+100+10+50</f>
        <v>360</v>
      </c>
      <c r="X44" s="4"/>
      <c r="Y44" s="6"/>
      <c r="Z44" s="1"/>
    </row>
    <row r="45" spans="1:28">
      <c r="A45" s="3" t="s">
        <v>133</v>
      </c>
      <c r="B45" s="46"/>
      <c r="C45" s="46"/>
      <c r="D45" s="46">
        <f>12</f>
        <v>12</v>
      </c>
      <c r="E45" s="46"/>
      <c r="F45" s="46">
        <f>8</f>
        <v>8</v>
      </c>
      <c r="G45" s="46"/>
      <c r="H45" s="46"/>
      <c r="I45" s="46">
        <f>9</f>
        <v>9</v>
      </c>
      <c r="J45" s="46"/>
      <c r="K45" s="46"/>
      <c r="L45" s="46"/>
      <c r="M45" s="46"/>
      <c r="N45" s="46">
        <f>12</f>
        <v>12</v>
      </c>
      <c r="O45" s="46"/>
      <c r="P45" s="46"/>
      <c r="Q45" s="46">
        <f>5</f>
        <v>5</v>
      </c>
      <c r="R45" s="46"/>
      <c r="S45" s="46"/>
      <c r="T45" s="46">
        <f>2</f>
        <v>2</v>
      </c>
      <c r="U45" s="46"/>
      <c r="V45" s="46"/>
      <c r="W45" s="46">
        <f>SUM(B45:V45)</f>
        <v>48</v>
      </c>
      <c r="X45" s="4"/>
      <c r="Y45" s="6"/>
      <c r="Z45" s="1"/>
    </row>
    <row r="46" spans="1:28">
      <c r="A46" s="3" t="s">
        <v>130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>
        <f t="shared" si="14"/>
        <v>0</v>
      </c>
      <c r="X46" s="4"/>
      <c r="Y46" s="6"/>
      <c r="Z46" s="1"/>
    </row>
    <row r="47" spans="1:28">
      <c r="A47" s="3" t="s">
        <v>134</v>
      </c>
      <c r="B47" s="46"/>
      <c r="C47" s="46">
        <v>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>
        <f t="shared" si="14"/>
        <v>3</v>
      </c>
      <c r="X47" s="4"/>
      <c r="Y47" s="6"/>
      <c r="Z47" s="1"/>
    </row>
    <row r="48" spans="1:28">
      <c r="A48" s="2" t="s">
        <v>9</v>
      </c>
      <c r="B48" s="46">
        <f t="shared" ref="B48:V48" si="15">SUM(B39:B47)</f>
        <v>1</v>
      </c>
      <c r="C48" s="46">
        <f t="shared" si="15"/>
        <v>3</v>
      </c>
      <c r="D48" s="46">
        <f t="shared" si="15"/>
        <v>12</v>
      </c>
      <c r="E48" s="46">
        <f t="shared" si="15"/>
        <v>14</v>
      </c>
      <c r="F48" s="46">
        <f t="shared" si="15"/>
        <v>39</v>
      </c>
      <c r="G48" s="46">
        <f t="shared" si="15"/>
        <v>22</v>
      </c>
      <c r="H48" s="46">
        <f t="shared" si="15"/>
        <v>22</v>
      </c>
      <c r="I48" s="46">
        <f t="shared" si="15"/>
        <v>39</v>
      </c>
      <c r="J48" s="46">
        <f t="shared" si="15"/>
        <v>26</v>
      </c>
      <c r="K48" s="46">
        <f t="shared" si="15"/>
        <v>10</v>
      </c>
      <c r="L48" s="46">
        <f t="shared" si="15"/>
        <v>19</v>
      </c>
      <c r="M48" s="46">
        <f t="shared" si="15"/>
        <v>20</v>
      </c>
      <c r="N48" s="46">
        <f t="shared" si="15"/>
        <v>22</v>
      </c>
      <c r="O48" s="46">
        <f t="shared" si="15"/>
        <v>33</v>
      </c>
      <c r="P48" s="46">
        <f t="shared" si="15"/>
        <v>59</v>
      </c>
      <c r="Q48" s="46">
        <f t="shared" si="15"/>
        <v>26</v>
      </c>
      <c r="R48" s="46">
        <f t="shared" si="15"/>
        <v>38</v>
      </c>
      <c r="S48" s="46">
        <f t="shared" si="15"/>
        <v>33</v>
      </c>
      <c r="T48" s="46">
        <f t="shared" si="15"/>
        <v>27</v>
      </c>
      <c r="U48" s="46">
        <f t="shared" si="15"/>
        <v>30</v>
      </c>
      <c r="V48" s="46">
        <f t="shared" si="15"/>
        <v>21</v>
      </c>
      <c r="W48" s="46">
        <f>SUM(W39:W47)</f>
        <v>706</v>
      </c>
      <c r="X48" s="4"/>
      <c r="Y48" s="6"/>
      <c r="Z48" s="1"/>
    </row>
    <row r="49" spans="1:26">
      <c r="A49" s="2" t="s">
        <v>3</v>
      </c>
      <c r="B49" s="46">
        <f>B48</f>
        <v>1</v>
      </c>
      <c r="C49" s="46">
        <f t="shared" ref="C49:K49" si="16">B49+C48</f>
        <v>4</v>
      </c>
      <c r="D49" s="46">
        <f t="shared" si="16"/>
        <v>16</v>
      </c>
      <c r="E49" s="46">
        <f t="shared" si="16"/>
        <v>30</v>
      </c>
      <c r="F49" s="46">
        <f t="shared" si="16"/>
        <v>69</v>
      </c>
      <c r="G49" s="46">
        <f t="shared" si="16"/>
        <v>91</v>
      </c>
      <c r="H49" s="46">
        <f t="shared" si="16"/>
        <v>113</v>
      </c>
      <c r="I49" s="46">
        <f t="shared" si="16"/>
        <v>152</v>
      </c>
      <c r="J49" s="46">
        <f t="shared" si="16"/>
        <v>178</v>
      </c>
      <c r="K49" s="46">
        <f t="shared" si="16"/>
        <v>188</v>
      </c>
      <c r="L49" s="46">
        <f>K49+L48</f>
        <v>207</v>
      </c>
      <c r="M49" s="46">
        <f>L49+M48</f>
        <v>227</v>
      </c>
      <c r="N49" s="46">
        <f t="shared" ref="N49:V49" si="17">M49+N48</f>
        <v>249</v>
      </c>
      <c r="O49" s="46">
        <f t="shared" si="17"/>
        <v>282</v>
      </c>
      <c r="P49" s="46">
        <f t="shared" si="17"/>
        <v>341</v>
      </c>
      <c r="Q49" s="46">
        <f t="shared" si="17"/>
        <v>367</v>
      </c>
      <c r="R49" s="46">
        <f t="shared" si="17"/>
        <v>405</v>
      </c>
      <c r="S49" s="46">
        <f t="shared" si="17"/>
        <v>438</v>
      </c>
      <c r="T49" s="46">
        <f t="shared" si="17"/>
        <v>465</v>
      </c>
      <c r="U49" s="46">
        <f t="shared" si="17"/>
        <v>495</v>
      </c>
      <c r="V49" s="46">
        <f>U49+V48+100+30+10+50</f>
        <v>706</v>
      </c>
      <c r="W49" s="46">
        <f>AVERAGE(W39:W47)</f>
        <v>78.444444444444443</v>
      </c>
      <c r="X49" s="4"/>
      <c r="Y49" s="6"/>
      <c r="Z49" s="1"/>
    </row>
    <row r="50" spans="1:26">
      <c r="A50" s="17" t="s">
        <v>38</v>
      </c>
      <c r="B50" s="46">
        <v>1</v>
      </c>
      <c r="C50" s="46">
        <v>2</v>
      </c>
      <c r="D50" s="46">
        <v>3</v>
      </c>
      <c r="E50" s="46">
        <v>4</v>
      </c>
      <c r="F50" s="46">
        <v>5</v>
      </c>
      <c r="G50" s="46">
        <v>6</v>
      </c>
      <c r="H50" s="46">
        <v>7</v>
      </c>
      <c r="I50" s="46">
        <v>8</v>
      </c>
      <c r="J50" s="46">
        <v>9</v>
      </c>
      <c r="K50" s="48">
        <v>10</v>
      </c>
      <c r="L50" s="46">
        <v>11</v>
      </c>
      <c r="M50" s="48">
        <v>12</v>
      </c>
      <c r="N50" s="46">
        <v>13</v>
      </c>
      <c r="O50" s="46">
        <v>14</v>
      </c>
      <c r="P50" s="46">
        <v>15</v>
      </c>
      <c r="Q50" s="46">
        <v>16</v>
      </c>
      <c r="R50" s="46">
        <v>17</v>
      </c>
      <c r="S50" s="46">
        <v>18</v>
      </c>
      <c r="T50" s="46">
        <v>19</v>
      </c>
      <c r="U50" s="48">
        <v>20</v>
      </c>
      <c r="V50" s="48">
        <v>21</v>
      </c>
      <c r="W50" s="46" t="s">
        <v>2</v>
      </c>
      <c r="X50" s="4"/>
      <c r="Y50" s="6"/>
      <c r="Z50" s="1"/>
    </row>
    <row r="51" spans="1:26">
      <c r="A51" s="3" t="s">
        <v>139</v>
      </c>
      <c r="B51" s="46">
        <v>16</v>
      </c>
      <c r="C51" s="46">
        <f>6</f>
        <v>6</v>
      </c>
      <c r="D51" s="46"/>
      <c r="E51" s="46"/>
      <c r="F51" s="46"/>
      <c r="G51" s="46"/>
      <c r="H51" s="46"/>
      <c r="I51" s="46"/>
      <c r="J51" s="46"/>
      <c r="K51" s="46"/>
      <c r="L51" s="46"/>
      <c r="M51" s="46">
        <f>20</f>
        <v>20</v>
      </c>
      <c r="N51" s="46"/>
      <c r="O51" s="46"/>
      <c r="P51" s="46"/>
      <c r="Q51" s="46"/>
      <c r="R51" s="46"/>
      <c r="S51" s="46"/>
      <c r="T51" s="46"/>
      <c r="U51" s="46"/>
      <c r="V51" s="46">
        <f>14</f>
        <v>14</v>
      </c>
      <c r="W51" s="46">
        <f>SUM(B51:V51)</f>
        <v>56</v>
      </c>
      <c r="X51" s="4"/>
      <c r="Y51" s="6"/>
      <c r="Z51" s="1"/>
    </row>
    <row r="52" spans="1:26">
      <c r="A52" s="43" t="s">
        <v>140</v>
      </c>
      <c r="B52" s="46"/>
      <c r="C52" s="46"/>
      <c r="D52" s="46"/>
      <c r="E52" s="46">
        <v>5</v>
      </c>
      <c r="F52" s="46"/>
      <c r="G52" s="46"/>
      <c r="H52" s="46"/>
      <c r="I52" s="46"/>
      <c r="J52" s="46"/>
      <c r="K52" s="46"/>
      <c r="L52" s="47">
        <f>-10</f>
        <v>-10</v>
      </c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>
        <f>SUM(B52:V52)</f>
        <v>-5</v>
      </c>
      <c r="X52" s="4"/>
      <c r="Y52" s="6"/>
      <c r="Z52" s="1"/>
    </row>
    <row r="53" spans="1:26">
      <c r="A53" s="3" t="s">
        <v>141</v>
      </c>
      <c r="B53" s="46"/>
      <c r="C53" s="48">
        <f>10+15</f>
        <v>25</v>
      </c>
      <c r="D53" s="46"/>
      <c r="E53" s="46"/>
      <c r="F53" s="46"/>
      <c r="G53" s="46"/>
      <c r="H53" s="46">
        <f>14</f>
        <v>14</v>
      </c>
      <c r="I53" s="46"/>
      <c r="J53" s="46"/>
      <c r="K53" s="46"/>
      <c r="L53" s="46"/>
      <c r="M53" s="46">
        <f>16</f>
        <v>16</v>
      </c>
      <c r="N53" s="46"/>
      <c r="O53" s="46"/>
      <c r="P53" s="46"/>
      <c r="Q53" s="46">
        <f>16</f>
        <v>16</v>
      </c>
      <c r="R53" s="46"/>
      <c r="S53" s="46"/>
      <c r="T53" s="46"/>
      <c r="U53" s="45">
        <f>25</f>
        <v>25</v>
      </c>
      <c r="V53" s="46">
        <f>20+3</f>
        <v>23</v>
      </c>
      <c r="W53" s="46">
        <f t="shared" ref="W53:W58" si="18">SUM(B53:V53)</f>
        <v>119</v>
      </c>
      <c r="X53" s="4"/>
      <c r="Y53" s="6"/>
      <c r="Z53" s="1"/>
    </row>
    <row r="54" spans="1:26">
      <c r="A54" s="3" t="s">
        <v>142</v>
      </c>
      <c r="B54" s="46"/>
      <c r="C54" s="46">
        <f>5</f>
        <v>5</v>
      </c>
      <c r="D54" s="46"/>
      <c r="E54" s="46"/>
      <c r="F54" s="46"/>
      <c r="G54" s="45">
        <f>25</f>
        <v>25</v>
      </c>
      <c r="H54" s="44">
        <f>20+10</f>
        <v>30</v>
      </c>
      <c r="I54" s="46">
        <v>6</v>
      </c>
      <c r="J54" s="46">
        <v>3</v>
      </c>
      <c r="K54" s="46">
        <v>3</v>
      </c>
      <c r="L54" s="46">
        <v>3</v>
      </c>
      <c r="M54" s="45">
        <f>25+6</f>
        <v>31</v>
      </c>
      <c r="N54" s="46">
        <v>6</v>
      </c>
      <c r="O54" s="46">
        <v>3</v>
      </c>
      <c r="P54" s="46">
        <v>3</v>
      </c>
      <c r="Q54" s="46">
        <v>3</v>
      </c>
      <c r="R54" s="46"/>
      <c r="S54" s="46"/>
      <c r="T54" s="46"/>
      <c r="U54" s="46"/>
      <c r="V54" s="45">
        <f>25</f>
        <v>25</v>
      </c>
      <c r="W54" s="46">
        <f>SUM(B54:V54)</f>
        <v>146</v>
      </c>
      <c r="X54" s="4"/>
      <c r="Y54" s="4"/>
      <c r="Z54" s="1"/>
    </row>
    <row r="55" spans="1:26">
      <c r="A55" s="3" t="s">
        <v>37</v>
      </c>
      <c r="B55" s="46"/>
      <c r="C55" s="46"/>
      <c r="D55" s="46">
        <f>3</f>
        <v>3</v>
      </c>
      <c r="E55" s="46"/>
      <c r="F55" s="46"/>
      <c r="G55" s="46"/>
      <c r="H55" s="46"/>
      <c r="I55" s="46"/>
      <c r="J55" s="46">
        <f>14</f>
        <v>14</v>
      </c>
      <c r="K55" s="46">
        <f>16+5</f>
        <v>21</v>
      </c>
      <c r="L55" s="48">
        <f>3+15</f>
        <v>18</v>
      </c>
      <c r="M55" s="48">
        <v>15</v>
      </c>
      <c r="N55" s="48">
        <v>15</v>
      </c>
      <c r="O55" s="48">
        <f>12+15</f>
        <v>27</v>
      </c>
      <c r="P55" s="46">
        <f>12+5</f>
        <v>17</v>
      </c>
      <c r="Q55" s="46">
        <v>5</v>
      </c>
      <c r="R55" s="46">
        <f>4+5</f>
        <v>9</v>
      </c>
      <c r="S55" s="46">
        <v>5</v>
      </c>
      <c r="T55" s="46">
        <v>5</v>
      </c>
      <c r="U55" s="46">
        <v>5</v>
      </c>
      <c r="V55" s="46">
        <f>4+5</f>
        <v>9</v>
      </c>
      <c r="W55" s="46">
        <f>SUM(B55:V55)+30</f>
        <v>198</v>
      </c>
      <c r="X55" s="4"/>
      <c r="Y55" s="6"/>
      <c r="Z55" s="1"/>
    </row>
    <row r="56" spans="1:26">
      <c r="A56" s="3" t="s">
        <v>143</v>
      </c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>
        <f t="shared" si="18"/>
        <v>0</v>
      </c>
      <c r="X56" s="4"/>
      <c r="Y56" s="6"/>
      <c r="Z56" s="1"/>
    </row>
    <row r="57" spans="1:26">
      <c r="A57" s="43" t="s">
        <v>144</v>
      </c>
      <c r="B57" s="49">
        <v>10</v>
      </c>
      <c r="C57" s="46"/>
      <c r="D57" s="46"/>
      <c r="E57" s="46"/>
      <c r="F57" s="47">
        <f>-10</f>
        <v>-10</v>
      </c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>
        <f t="shared" si="18"/>
        <v>0</v>
      </c>
      <c r="X57" s="4"/>
      <c r="Y57" s="6"/>
      <c r="Z57" s="1"/>
    </row>
    <row r="58" spans="1:26">
      <c r="A58" s="3" t="s">
        <v>145</v>
      </c>
      <c r="B58" s="46"/>
      <c r="C58" s="46"/>
      <c r="D58" s="46"/>
      <c r="E58" s="46"/>
      <c r="F58" s="46"/>
      <c r="G58" s="46"/>
      <c r="H58" s="46"/>
      <c r="I58" s="46"/>
      <c r="J58" s="46"/>
      <c r="K58" s="46">
        <f>9</f>
        <v>9</v>
      </c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>
        <f t="shared" si="18"/>
        <v>9</v>
      </c>
      <c r="X58" s="4"/>
      <c r="Y58" s="6"/>
      <c r="Z58" s="1"/>
    </row>
    <row r="59" spans="1:26">
      <c r="A59" s="3" t="s">
        <v>146</v>
      </c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>
        <f>SUM(B59:V59)</f>
        <v>0</v>
      </c>
      <c r="X59" s="4"/>
      <c r="Y59" s="6"/>
      <c r="Z59" s="1"/>
    </row>
    <row r="60" spans="1:26">
      <c r="A60" s="2" t="s">
        <v>9</v>
      </c>
      <c r="B60" s="46">
        <f t="shared" ref="B60:V60" si="19">SUM(B51:B59)</f>
        <v>26</v>
      </c>
      <c r="C60" s="46">
        <f t="shared" si="19"/>
        <v>36</v>
      </c>
      <c r="D60" s="46">
        <f t="shared" si="19"/>
        <v>3</v>
      </c>
      <c r="E60" s="46">
        <f t="shared" si="19"/>
        <v>5</v>
      </c>
      <c r="F60" s="46">
        <f t="shared" si="19"/>
        <v>-10</v>
      </c>
      <c r="G60" s="46">
        <f t="shared" si="19"/>
        <v>25</v>
      </c>
      <c r="H60" s="46">
        <f t="shared" si="19"/>
        <v>44</v>
      </c>
      <c r="I60" s="46">
        <f t="shared" si="19"/>
        <v>6</v>
      </c>
      <c r="J60" s="46">
        <f t="shared" si="19"/>
        <v>17</v>
      </c>
      <c r="K60" s="46">
        <f t="shared" si="19"/>
        <v>33</v>
      </c>
      <c r="L60" s="46">
        <f t="shared" si="19"/>
        <v>11</v>
      </c>
      <c r="M60" s="46">
        <f t="shared" si="19"/>
        <v>82</v>
      </c>
      <c r="N60" s="46">
        <f t="shared" si="19"/>
        <v>21</v>
      </c>
      <c r="O60" s="46">
        <f t="shared" si="19"/>
        <v>30</v>
      </c>
      <c r="P60" s="46">
        <f t="shared" si="19"/>
        <v>20</v>
      </c>
      <c r="Q60" s="46">
        <f t="shared" si="19"/>
        <v>24</v>
      </c>
      <c r="R60" s="46">
        <f t="shared" si="19"/>
        <v>9</v>
      </c>
      <c r="S60" s="46">
        <f t="shared" si="19"/>
        <v>5</v>
      </c>
      <c r="T60" s="46">
        <f t="shared" si="19"/>
        <v>5</v>
      </c>
      <c r="U60" s="46">
        <f t="shared" si="19"/>
        <v>30</v>
      </c>
      <c r="V60" s="46">
        <f t="shared" si="19"/>
        <v>71</v>
      </c>
      <c r="W60" s="46">
        <f>SUM(W51:W59)</f>
        <v>523</v>
      </c>
      <c r="X60" s="4"/>
      <c r="Y60" s="6"/>
      <c r="Z60" s="1"/>
    </row>
    <row r="61" spans="1:26">
      <c r="A61" s="2" t="s">
        <v>3</v>
      </c>
      <c r="B61" s="46">
        <f>B60</f>
        <v>26</v>
      </c>
      <c r="C61" s="46">
        <f t="shared" ref="C61:K61" si="20">B61+C60</f>
        <v>62</v>
      </c>
      <c r="D61" s="46">
        <f t="shared" si="20"/>
        <v>65</v>
      </c>
      <c r="E61" s="46">
        <f t="shared" si="20"/>
        <v>70</v>
      </c>
      <c r="F61" s="46">
        <f t="shared" si="20"/>
        <v>60</v>
      </c>
      <c r="G61" s="46">
        <f t="shared" si="20"/>
        <v>85</v>
      </c>
      <c r="H61" s="46">
        <f t="shared" si="20"/>
        <v>129</v>
      </c>
      <c r="I61" s="46">
        <f t="shared" si="20"/>
        <v>135</v>
      </c>
      <c r="J61" s="46">
        <f t="shared" si="20"/>
        <v>152</v>
      </c>
      <c r="K61" s="46">
        <f t="shared" si="20"/>
        <v>185</v>
      </c>
      <c r="L61" s="46">
        <f>K61+L60</f>
        <v>196</v>
      </c>
      <c r="M61" s="46">
        <f>L61+M60</f>
        <v>278</v>
      </c>
      <c r="N61" s="46">
        <f t="shared" ref="N61:V61" si="21">M61+N60</f>
        <v>299</v>
      </c>
      <c r="O61" s="46">
        <f t="shared" si="21"/>
        <v>329</v>
      </c>
      <c r="P61" s="46">
        <f t="shared" si="21"/>
        <v>349</v>
      </c>
      <c r="Q61" s="46">
        <f t="shared" si="21"/>
        <v>373</v>
      </c>
      <c r="R61" s="46">
        <f t="shared" si="21"/>
        <v>382</v>
      </c>
      <c r="S61" s="46">
        <f t="shared" si="21"/>
        <v>387</v>
      </c>
      <c r="T61" s="46">
        <f t="shared" si="21"/>
        <v>392</v>
      </c>
      <c r="U61" s="46">
        <f t="shared" si="21"/>
        <v>422</v>
      </c>
      <c r="V61" s="46">
        <f>U61+V60+30</f>
        <v>523</v>
      </c>
      <c r="W61" s="46">
        <f>AVERAGE(W51:W59)</f>
        <v>58.111111111111114</v>
      </c>
      <c r="X61" s="1"/>
      <c r="Y61" s="6"/>
      <c r="Z61" s="1"/>
    </row>
    <row r="62" spans="1:26">
      <c r="A62" s="17" t="s">
        <v>111</v>
      </c>
      <c r="B62" s="48">
        <v>1</v>
      </c>
      <c r="C62" s="46">
        <v>2</v>
      </c>
      <c r="D62" s="46">
        <v>3</v>
      </c>
      <c r="E62" s="46">
        <v>4</v>
      </c>
      <c r="F62" s="46">
        <v>5</v>
      </c>
      <c r="G62" s="46">
        <v>6</v>
      </c>
      <c r="H62" s="46">
        <v>7</v>
      </c>
      <c r="I62" s="46">
        <v>8</v>
      </c>
      <c r="J62" s="46">
        <v>9</v>
      </c>
      <c r="K62" s="46">
        <v>10</v>
      </c>
      <c r="L62" s="46">
        <v>11</v>
      </c>
      <c r="M62" s="46">
        <v>12</v>
      </c>
      <c r="N62" s="46">
        <v>13</v>
      </c>
      <c r="O62" s="46">
        <v>14</v>
      </c>
      <c r="P62" s="46">
        <v>15</v>
      </c>
      <c r="Q62" s="46">
        <v>16</v>
      </c>
      <c r="R62" s="46">
        <v>17</v>
      </c>
      <c r="S62" s="46">
        <v>18</v>
      </c>
      <c r="T62" s="46">
        <v>19</v>
      </c>
      <c r="U62" s="46">
        <v>20</v>
      </c>
      <c r="V62" s="46">
        <v>21</v>
      </c>
      <c r="W62" s="46" t="s">
        <v>2</v>
      </c>
      <c r="X62" s="4"/>
      <c r="Y62" s="6"/>
      <c r="Z62" s="1"/>
    </row>
    <row r="63" spans="1:26">
      <c r="A63" s="3" t="s">
        <v>147</v>
      </c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>
        <f t="shared" ref="W63:W71" si="22">SUM(B63:V63)</f>
        <v>0</v>
      </c>
      <c r="X63" s="4"/>
      <c r="Y63" s="6"/>
      <c r="Z63" s="1"/>
    </row>
    <row r="64" spans="1:26">
      <c r="A64" s="43" t="s">
        <v>35</v>
      </c>
      <c r="B64" s="46">
        <v>16</v>
      </c>
      <c r="C64" s="46"/>
      <c r="D64" s="46"/>
      <c r="E64" s="47">
        <f>-10</f>
        <v>-10</v>
      </c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>
        <f t="shared" si="22"/>
        <v>6</v>
      </c>
      <c r="X64" s="4"/>
      <c r="Y64" s="6"/>
      <c r="Z64" s="1"/>
    </row>
    <row r="65" spans="1:26">
      <c r="A65" s="43" t="s">
        <v>44</v>
      </c>
      <c r="B65" s="46">
        <f>10</f>
        <v>10</v>
      </c>
      <c r="C65" s="46"/>
      <c r="D65" s="46"/>
      <c r="E65" s="46"/>
      <c r="F65" s="46"/>
      <c r="G65" s="46"/>
      <c r="H65" s="46"/>
      <c r="I65" s="46"/>
      <c r="J65" s="46"/>
      <c r="K65" s="46">
        <f>14</f>
        <v>14</v>
      </c>
      <c r="L65" s="46"/>
      <c r="M65" s="46"/>
      <c r="N65" s="46"/>
      <c r="O65" s="46"/>
      <c r="P65" s="46"/>
      <c r="Q65" s="46"/>
      <c r="R65" s="47">
        <f>-10</f>
        <v>-10</v>
      </c>
      <c r="S65" s="47"/>
      <c r="T65" s="47"/>
      <c r="U65" s="47"/>
      <c r="V65" s="47"/>
      <c r="W65" s="47">
        <f t="shared" si="22"/>
        <v>14</v>
      </c>
      <c r="X65" s="4"/>
      <c r="Y65" s="6"/>
      <c r="Z65" s="1"/>
    </row>
    <row r="66" spans="1:26">
      <c r="A66" s="3" t="s">
        <v>148</v>
      </c>
      <c r="B66" s="46"/>
      <c r="C66" s="46"/>
      <c r="D66" s="46"/>
      <c r="E66" s="46"/>
      <c r="F66" s="46"/>
      <c r="G66" s="46">
        <f>12</f>
        <v>12</v>
      </c>
      <c r="H66" s="46">
        <f>1</f>
        <v>1</v>
      </c>
      <c r="I66" s="46"/>
      <c r="J66" s="46"/>
      <c r="K66" s="46"/>
      <c r="L66" s="46"/>
      <c r="M66" s="46"/>
      <c r="N66" s="46">
        <f>20</f>
        <v>20</v>
      </c>
      <c r="O66" s="46"/>
      <c r="P66" s="46"/>
      <c r="Q66" s="46"/>
      <c r="R66" s="46"/>
      <c r="S66" s="46"/>
      <c r="T66" s="46">
        <f>7</f>
        <v>7</v>
      </c>
      <c r="U66" s="46">
        <f>6</f>
        <v>6</v>
      </c>
      <c r="V66" s="46"/>
      <c r="W66" s="46">
        <f t="shared" si="22"/>
        <v>46</v>
      </c>
      <c r="X66" s="4"/>
      <c r="Y66" s="6"/>
      <c r="Z66" s="1"/>
    </row>
    <row r="67" spans="1:26">
      <c r="A67" s="3" t="s">
        <v>36</v>
      </c>
      <c r="B67" s="46"/>
      <c r="C67" s="46"/>
      <c r="D67" s="46"/>
      <c r="E67" s="46">
        <f>2</f>
        <v>2</v>
      </c>
      <c r="F67" s="46"/>
      <c r="G67" s="46"/>
      <c r="H67" s="46"/>
      <c r="I67" s="46"/>
      <c r="J67" s="46"/>
      <c r="K67" s="46">
        <f>8</f>
        <v>8</v>
      </c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>
        <f t="shared" si="22"/>
        <v>10</v>
      </c>
      <c r="X67" s="4"/>
      <c r="Y67" s="6"/>
      <c r="Z67" s="1"/>
    </row>
    <row r="68" spans="1:26">
      <c r="A68" s="43" t="s">
        <v>149</v>
      </c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7">
        <f>-10</f>
        <v>-10</v>
      </c>
      <c r="O68" s="47"/>
      <c r="P68" s="47"/>
      <c r="Q68" s="47"/>
      <c r="R68" s="47"/>
      <c r="S68" s="47"/>
      <c r="T68" s="47"/>
      <c r="U68" s="47"/>
      <c r="V68" s="47"/>
      <c r="W68" s="47">
        <f t="shared" si="22"/>
        <v>-10</v>
      </c>
      <c r="X68" s="4"/>
      <c r="Y68" s="6"/>
      <c r="Z68" s="1"/>
    </row>
    <row r="69" spans="1:26">
      <c r="A69" s="3" t="s">
        <v>150</v>
      </c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>
        <f>7</f>
        <v>7</v>
      </c>
      <c r="T69" s="46"/>
      <c r="U69" s="46"/>
      <c r="V69" s="46"/>
      <c r="W69" s="46">
        <f t="shared" si="22"/>
        <v>7</v>
      </c>
      <c r="X69" s="4"/>
      <c r="Y69" s="6"/>
      <c r="Z69" s="1"/>
    </row>
    <row r="70" spans="1:26">
      <c r="A70" s="3" t="s">
        <v>151</v>
      </c>
      <c r="B70" s="46"/>
      <c r="C70" s="46"/>
      <c r="D70" s="50"/>
      <c r="E70" s="46">
        <f>20+6</f>
        <v>26</v>
      </c>
      <c r="F70" s="46">
        <v>6</v>
      </c>
      <c r="G70" s="46">
        <v>6</v>
      </c>
      <c r="H70" s="46">
        <v>6</v>
      </c>
      <c r="I70" s="46">
        <v>3</v>
      </c>
      <c r="J70" s="46">
        <f>1</f>
        <v>1</v>
      </c>
      <c r="K70" s="46"/>
      <c r="L70" s="46"/>
      <c r="M70" s="46"/>
      <c r="N70" s="46">
        <f>1</f>
        <v>1</v>
      </c>
      <c r="O70" s="46"/>
      <c r="P70" s="46"/>
      <c r="Q70" s="46"/>
      <c r="R70" s="46">
        <f>3</f>
        <v>3</v>
      </c>
      <c r="S70" s="46"/>
      <c r="T70" s="46">
        <f>12</f>
        <v>12</v>
      </c>
      <c r="U70" s="46">
        <f>2</f>
        <v>2</v>
      </c>
      <c r="V70" s="46"/>
      <c r="W70" s="46">
        <f t="shared" si="22"/>
        <v>66</v>
      </c>
      <c r="X70" s="4"/>
      <c r="Y70" s="6"/>
      <c r="Z70" s="1"/>
    </row>
    <row r="71" spans="1:26">
      <c r="A71" s="3" t="s">
        <v>152</v>
      </c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>
        <f t="shared" si="22"/>
        <v>0</v>
      </c>
      <c r="X71" s="4"/>
      <c r="Y71" s="6"/>
      <c r="Z71" s="1"/>
    </row>
    <row r="72" spans="1:26">
      <c r="A72" s="2" t="s">
        <v>9</v>
      </c>
      <c r="B72" s="46">
        <f t="shared" ref="B72:O72" si="23">SUM(B63:B71)</f>
        <v>26</v>
      </c>
      <c r="C72" s="46">
        <f t="shared" si="23"/>
        <v>0</v>
      </c>
      <c r="D72" s="46">
        <f t="shared" si="23"/>
        <v>0</v>
      </c>
      <c r="E72" s="46">
        <f t="shared" si="23"/>
        <v>18</v>
      </c>
      <c r="F72" s="46">
        <f t="shared" si="23"/>
        <v>6</v>
      </c>
      <c r="G72" s="46">
        <f t="shared" si="23"/>
        <v>18</v>
      </c>
      <c r="H72" s="46">
        <f t="shared" si="23"/>
        <v>7</v>
      </c>
      <c r="I72" s="46">
        <f t="shared" si="23"/>
        <v>3</v>
      </c>
      <c r="J72" s="46">
        <f t="shared" si="23"/>
        <v>1</v>
      </c>
      <c r="K72" s="46">
        <f t="shared" si="23"/>
        <v>22</v>
      </c>
      <c r="L72" s="46">
        <f t="shared" si="23"/>
        <v>0</v>
      </c>
      <c r="M72" s="46">
        <f t="shared" si="23"/>
        <v>0</v>
      </c>
      <c r="N72" s="46">
        <f t="shared" si="23"/>
        <v>11</v>
      </c>
      <c r="O72" s="46">
        <f t="shared" si="23"/>
        <v>0</v>
      </c>
      <c r="P72" s="46">
        <f t="shared" ref="P72:Q72" si="24">SUM(P63:P71)</f>
        <v>0</v>
      </c>
      <c r="Q72" s="46">
        <f t="shared" si="24"/>
        <v>0</v>
      </c>
      <c r="R72" s="46">
        <f t="shared" ref="R72:U72" si="25">SUM(R63:R71)</f>
        <v>-7</v>
      </c>
      <c r="S72" s="46">
        <f t="shared" si="25"/>
        <v>7</v>
      </c>
      <c r="T72" s="46">
        <f t="shared" si="25"/>
        <v>19</v>
      </c>
      <c r="U72" s="46">
        <f t="shared" si="25"/>
        <v>8</v>
      </c>
      <c r="V72" s="46">
        <f t="shared" ref="V72" si="26">SUM(V63:V71)</f>
        <v>0</v>
      </c>
      <c r="W72" s="46">
        <f>SUM(W63:W71)</f>
        <v>139</v>
      </c>
      <c r="X72" s="4"/>
      <c r="Y72" s="6"/>
      <c r="Z72" s="1"/>
    </row>
    <row r="73" spans="1:26">
      <c r="A73" s="2" t="s">
        <v>3</v>
      </c>
      <c r="B73" s="46">
        <f>B72</f>
        <v>26</v>
      </c>
      <c r="C73" s="46">
        <f t="shared" ref="C73:K73" si="27">B73+C72</f>
        <v>26</v>
      </c>
      <c r="D73" s="46">
        <f t="shared" si="27"/>
        <v>26</v>
      </c>
      <c r="E73" s="46">
        <f t="shared" si="27"/>
        <v>44</v>
      </c>
      <c r="F73" s="46">
        <f t="shared" si="27"/>
        <v>50</v>
      </c>
      <c r="G73" s="46">
        <f t="shared" si="27"/>
        <v>68</v>
      </c>
      <c r="H73" s="46">
        <f t="shared" si="27"/>
        <v>75</v>
      </c>
      <c r="I73" s="46">
        <f t="shared" si="27"/>
        <v>78</v>
      </c>
      <c r="J73" s="46">
        <f t="shared" si="27"/>
        <v>79</v>
      </c>
      <c r="K73" s="46">
        <f t="shared" si="27"/>
        <v>101</v>
      </c>
      <c r="L73" s="46">
        <f>K73+L72</f>
        <v>101</v>
      </c>
      <c r="M73" s="46">
        <f>L73+M72</f>
        <v>101</v>
      </c>
      <c r="N73" s="46">
        <f t="shared" ref="N73:V73" si="28">M73+N72</f>
        <v>112</v>
      </c>
      <c r="O73" s="46">
        <f t="shared" si="28"/>
        <v>112</v>
      </c>
      <c r="P73" s="46">
        <f t="shared" si="28"/>
        <v>112</v>
      </c>
      <c r="Q73" s="46">
        <f t="shared" si="28"/>
        <v>112</v>
      </c>
      <c r="R73" s="46">
        <f t="shared" si="28"/>
        <v>105</v>
      </c>
      <c r="S73" s="46">
        <f t="shared" si="28"/>
        <v>112</v>
      </c>
      <c r="T73" s="46">
        <f t="shared" si="28"/>
        <v>131</v>
      </c>
      <c r="U73" s="46">
        <f t="shared" si="28"/>
        <v>139</v>
      </c>
      <c r="V73" s="46">
        <f t="shared" si="28"/>
        <v>139</v>
      </c>
      <c r="W73" s="46">
        <f>AVERAGE(W63:W71)</f>
        <v>15.444444444444445</v>
      </c>
      <c r="X73" s="4"/>
      <c r="Y73" s="4"/>
      <c r="Z73" s="1"/>
    </row>
    <row r="74" spans="1:26">
      <c r="A74" s="2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4"/>
      <c r="Y74" s="1"/>
      <c r="Z74" s="1"/>
    </row>
    <row r="75" spans="1:26">
      <c r="A75" s="2" t="s">
        <v>4</v>
      </c>
      <c r="B75" s="2" t="s">
        <v>32</v>
      </c>
      <c r="C75" s="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4"/>
      <c r="Y75" s="1"/>
      <c r="Z75" s="1"/>
    </row>
    <row r="76" spans="1:26">
      <c r="A76" s="2" t="s">
        <v>1</v>
      </c>
      <c r="B76" s="8">
        <f>$W$36</f>
        <v>784</v>
      </c>
      <c r="C76" s="2" t="s">
        <v>8</v>
      </c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4"/>
      <c r="Y76" s="1"/>
      <c r="Z76" s="1"/>
    </row>
    <row r="77" spans="1:26">
      <c r="A77" s="2" t="s">
        <v>22</v>
      </c>
      <c r="B77" s="1">
        <f>$W$48</f>
        <v>706</v>
      </c>
      <c r="C77" s="13">
        <f>B76-B77</f>
        <v>78</v>
      </c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4"/>
      <c r="Y77" s="1"/>
      <c r="Z77" s="1"/>
    </row>
    <row r="78" spans="1:26">
      <c r="A78" s="2" t="s">
        <v>12</v>
      </c>
      <c r="B78" s="8">
        <f>$W$60</f>
        <v>523</v>
      </c>
      <c r="C78" s="13">
        <f>B77-B78</f>
        <v>183</v>
      </c>
      <c r="D78" s="18"/>
      <c r="E78" s="18"/>
      <c r="F78" s="18"/>
      <c r="G78" s="18"/>
      <c r="H78" s="18"/>
      <c r="I78" s="18"/>
      <c r="J78" s="19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4"/>
      <c r="Y78" s="1"/>
      <c r="Z78" s="1"/>
    </row>
    <row r="79" spans="1:26">
      <c r="A79" s="2" t="s">
        <v>0</v>
      </c>
      <c r="B79" s="8">
        <f>$W$24</f>
        <v>337</v>
      </c>
      <c r="C79" s="13">
        <f>B78-B79</f>
        <v>186</v>
      </c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4"/>
      <c r="Y79" s="1"/>
      <c r="Z79" s="1"/>
    </row>
    <row r="80" spans="1:26">
      <c r="A80" s="2" t="s">
        <v>48</v>
      </c>
      <c r="B80" s="1">
        <f>$W$72</f>
        <v>139</v>
      </c>
      <c r="C80" s="13">
        <f>B79-B80</f>
        <v>198</v>
      </c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4"/>
      <c r="Y80" s="1"/>
      <c r="Z80" s="1"/>
    </row>
    <row r="81" spans="1:26">
      <c r="A81" s="2" t="s">
        <v>17</v>
      </c>
      <c r="B81" s="8">
        <f>$W$12</f>
        <v>137</v>
      </c>
      <c r="C81" s="13">
        <f>B80-B81</f>
        <v>2</v>
      </c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4"/>
      <c r="Y81" s="1"/>
      <c r="Z81" s="1"/>
    </row>
    <row r="82" spans="1:26">
      <c r="A82" s="2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"/>
      <c r="Y82" s="1"/>
      <c r="Z82" s="1"/>
    </row>
    <row r="83" spans="1:26">
      <c r="A83" s="2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"/>
      <c r="Y83" s="1"/>
      <c r="Z83" s="1"/>
    </row>
    <row r="84" spans="1:26">
      <c r="A84" s="15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"/>
      <c r="Y84" s="1"/>
      <c r="Z84" s="1"/>
    </row>
    <row r="85" spans="1:26"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"/>
      <c r="Y85" s="1"/>
      <c r="Z85" s="1"/>
    </row>
    <row r="86" spans="1:26"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"/>
      <c r="Y86" s="1"/>
      <c r="Z86" s="1"/>
    </row>
    <row r="87" spans="1:26"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"/>
      <c r="Y87" s="1"/>
      <c r="Z87" s="1"/>
    </row>
    <row r="88" spans="1:26"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"/>
      <c r="Y88" s="1"/>
      <c r="Z88" s="1"/>
    </row>
    <row r="89" spans="1:26"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"/>
      <c r="Y89" s="1"/>
      <c r="Z89" s="1"/>
    </row>
    <row r="90" spans="1:26"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"/>
      <c r="Y90" s="1"/>
      <c r="Z90" s="1"/>
    </row>
    <row r="91" spans="1:26"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"/>
      <c r="Y91" s="1"/>
      <c r="Z91" s="1"/>
    </row>
    <row r="92" spans="1:26"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"/>
      <c r="Y92" s="1"/>
      <c r="Z92" s="1"/>
    </row>
    <row r="93" spans="1:26"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"/>
      <c r="Y93" s="1"/>
      <c r="Z93" s="1"/>
    </row>
    <row r="94" spans="1:26"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"/>
      <c r="Y94" s="1"/>
      <c r="Z94" s="1"/>
    </row>
    <row r="95" spans="1:26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D99" s="1"/>
      <c r="E99" s="14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D100" s="14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6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6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6">
      <c r="C105" s="8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6">
      <c r="C106" s="8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6">
      <c r="C107" s="8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6">
      <c r="C108" s="8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6">
      <c r="C109" s="8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6">
      <c r="C110" s="8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6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6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35" spans="1:23">
      <c r="A135" s="3"/>
    </row>
    <row r="136" spans="1:23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1:23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1:23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>
      <c r="A139" s="6"/>
    </row>
    <row r="160" spans="1:1">
      <c r="A160" s="3"/>
    </row>
    <row r="161" spans="1:22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</row>
    <row r="162" spans="1:22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</row>
    <row r="163" spans="1:22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spans="1:22">
      <c r="A164" s="6"/>
    </row>
    <row r="187" spans="1:22">
      <c r="A187" s="3"/>
    </row>
    <row r="188" spans="1:22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spans="1:22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</row>
    <row r="190" spans="1:22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spans="1:22">
      <c r="A191" s="6"/>
    </row>
  </sheetData>
  <autoFilter ref="A75:B75">
    <sortState ref="A76:B81">
      <sortCondition descending="1" ref="B75"/>
    </sortState>
  </autoFilter>
  <phoneticPr fontId="0" type="noConversion"/>
  <conditionalFormatting sqref="AF13:AH13">
    <cfRule type="cellIs" dxfId="2" priority="1" stopIfTrue="1" operator="equal">
      <formula>19</formula>
    </cfRule>
    <cfRule type="cellIs" dxfId="1" priority="2" stopIfTrue="1" operator="equal">
      <formula>19</formula>
    </cfRule>
    <cfRule type="cellIs" dxfId="0" priority="3" stopIfTrue="1" operator="equal">
      <formula>$AG$31</formula>
    </cfRule>
  </conditionalFormatting>
  <hyperlinks>
    <hyperlink ref="A52" r:id="rId1" display="javascript:;"/>
  </hyperlinks>
  <pageMargins left="0.75" right="0.75" top="1" bottom="1" header="0.5" footer="0.5"/>
  <pageSetup paperSize="9" orientation="portrait" horizontalDpi="4294967293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7"/>
  <sheetViews>
    <sheetView zoomScaleNormal="100" workbookViewId="0">
      <selection activeCell="C29" sqref="C29"/>
    </sheetView>
  </sheetViews>
  <sheetFormatPr defaultRowHeight="12.75"/>
  <cols>
    <col min="1" max="1" width="16.28515625" customWidth="1"/>
    <col min="3" max="3" width="9.5703125" bestFit="1" customWidth="1"/>
    <col min="5" max="5" width="16.28515625" bestFit="1" customWidth="1"/>
    <col min="7" max="7" width="9.42578125" bestFit="1" customWidth="1"/>
    <col min="9" max="9" width="13.7109375" bestFit="1" customWidth="1"/>
    <col min="11" max="11" width="9.85546875" bestFit="1" customWidth="1"/>
  </cols>
  <sheetData>
    <row r="1" spans="1:12">
      <c r="A1" s="33" t="s">
        <v>0</v>
      </c>
      <c r="B1">
        <v>500</v>
      </c>
      <c r="C1" s="33" t="s">
        <v>1</v>
      </c>
      <c r="D1">
        <v>500</v>
      </c>
      <c r="E1" s="33" t="s">
        <v>92</v>
      </c>
      <c r="F1">
        <v>500</v>
      </c>
      <c r="G1" s="33" t="s">
        <v>17</v>
      </c>
      <c r="H1">
        <v>500</v>
      </c>
      <c r="I1" s="33" t="s">
        <v>12</v>
      </c>
      <c r="J1">
        <v>500</v>
      </c>
      <c r="K1" s="33" t="s">
        <v>48</v>
      </c>
      <c r="L1">
        <v>500</v>
      </c>
    </row>
    <row r="2" spans="1:12">
      <c r="A2" t="s">
        <v>52</v>
      </c>
      <c r="B2">
        <v>50</v>
      </c>
      <c r="C2" t="s">
        <v>49</v>
      </c>
      <c r="D2">
        <v>112</v>
      </c>
      <c r="E2" s="34" t="s">
        <v>60</v>
      </c>
      <c r="F2">
        <v>230</v>
      </c>
      <c r="G2" t="s">
        <v>50</v>
      </c>
      <c r="H2">
        <v>31</v>
      </c>
      <c r="I2" s="34" t="s">
        <v>57</v>
      </c>
      <c r="J2">
        <v>1</v>
      </c>
      <c r="K2" s="38" t="s">
        <v>53</v>
      </c>
      <c r="L2">
        <v>1</v>
      </c>
    </row>
    <row r="3" spans="1:12">
      <c r="A3" s="34" t="s">
        <v>65</v>
      </c>
      <c r="B3">
        <v>280</v>
      </c>
      <c r="C3" t="s">
        <v>54</v>
      </c>
      <c r="D3">
        <v>83</v>
      </c>
      <c r="E3" s="34" t="s">
        <v>69</v>
      </c>
      <c r="F3">
        <v>31</v>
      </c>
      <c r="G3" t="s">
        <v>51</v>
      </c>
      <c r="H3">
        <v>250</v>
      </c>
      <c r="I3" s="34" t="s">
        <v>59</v>
      </c>
      <c r="J3">
        <v>5</v>
      </c>
      <c r="K3" t="s">
        <v>55</v>
      </c>
      <c r="L3">
        <v>10</v>
      </c>
    </row>
    <row r="4" spans="1:12">
      <c r="A4" s="34" t="s">
        <v>68</v>
      </c>
      <c r="B4">
        <v>50</v>
      </c>
      <c r="C4" s="34" t="s">
        <v>62</v>
      </c>
      <c r="D4">
        <v>36</v>
      </c>
      <c r="E4" s="34" t="s">
        <v>71</v>
      </c>
      <c r="F4">
        <v>110</v>
      </c>
      <c r="G4" s="34" t="s">
        <v>58</v>
      </c>
      <c r="H4">
        <v>2</v>
      </c>
      <c r="I4" s="34" t="s">
        <v>64</v>
      </c>
      <c r="J4">
        <v>93</v>
      </c>
      <c r="K4" s="34" t="s">
        <v>56</v>
      </c>
      <c r="L4">
        <v>147</v>
      </c>
    </row>
    <row r="5" spans="1:12">
      <c r="A5" s="34" t="s">
        <v>72</v>
      </c>
      <c r="B5">
        <v>71</v>
      </c>
      <c r="C5" s="34" t="s">
        <v>70</v>
      </c>
      <c r="D5">
        <v>41</v>
      </c>
      <c r="E5" s="36" t="s">
        <v>77</v>
      </c>
      <c r="F5">
        <v>33</v>
      </c>
      <c r="G5" s="34" t="s">
        <v>107</v>
      </c>
      <c r="H5">
        <v>42</v>
      </c>
      <c r="I5" s="34" t="s">
        <v>67</v>
      </c>
      <c r="J5">
        <v>95</v>
      </c>
      <c r="K5" s="34" t="s">
        <v>63</v>
      </c>
      <c r="L5">
        <v>31</v>
      </c>
    </row>
    <row r="6" spans="1:12">
      <c r="A6" s="34" t="s">
        <v>108</v>
      </c>
      <c r="B6">
        <v>10</v>
      </c>
      <c r="C6" s="34" t="s">
        <v>74</v>
      </c>
      <c r="D6">
        <v>80</v>
      </c>
      <c r="E6" s="34" t="s">
        <v>79</v>
      </c>
      <c r="F6">
        <v>33</v>
      </c>
      <c r="G6" s="34" t="s">
        <v>61</v>
      </c>
      <c r="H6">
        <v>175</v>
      </c>
      <c r="I6" s="34" t="s">
        <v>73</v>
      </c>
      <c r="J6">
        <v>278</v>
      </c>
      <c r="K6" s="34" t="s">
        <v>66</v>
      </c>
      <c r="L6">
        <v>1</v>
      </c>
    </row>
    <row r="7" spans="1:12">
      <c r="A7" s="34" t="s">
        <v>110</v>
      </c>
      <c r="B7">
        <v>1</v>
      </c>
      <c r="C7" s="34" t="s">
        <v>78</v>
      </c>
      <c r="D7">
        <v>97</v>
      </c>
      <c r="E7" s="34" t="s">
        <v>85</v>
      </c>
      <c r="F7">
        <v>1</v>
      </c>
      <c r="G7" s="34"/>
      <c r="I7" s="36" t="s">
        <v>81</v>
      </c>
      <c r="J7">
        <v>1</v>
      </c>
      <c r="K7" s="34" t="s">
        <v>75</v>
      </c>
      <c r="L7">
        <v>101</v>
      </c>
    </row>
    <row r="8" spans="1:12">
      <c r="A8" s="34" t="s">
        <v>94</v>
      </c>
      <c r="B8">
        <v>1</v>
      </c>
      <c r="C8" s="34" t="s">
        <v>91</v>
      </c>
      <c r="D8">
        <v>1</v>
      </c>
      <c r="E8" s="34" t="s">
        <v>87</v>
      </c>
      <c r="F8">
        <v>1</v>
      </c>
      <c r="G8" s="34"/>
      <c r="I8" s="34" t="s">
        <v>84</v>
      </c>
      <c r="J8">
        <v>15</v>
      </c>
      <c r="K8" s="34" t="s">
        <v>76</v>
      </c>
      <c r="L8">
        <v>91</v>
      </c>
    </row>
    <row r="9" spans="1:12">
      <c r="A9" s="34" t="s">
        <v>95</v>
      </c>
      <c r="B9">
        <v>1</v>
      </c>
      <c r="C9" s="34" t="s">
        <v>93</v>
      </c>
      <c r="D9">
        <v>1</v>
      </c>
      <c r="E9" s="34" t="s">
        <v>88</v>
      </c>
      <c r="F9">
        <v>10</v>
      </c>
      <c r="G9" s="34"/>
      <c r="H9" s="34"/>
      <c r="I9" s="34" t="s">
        <v>86</v>
      </c>
      <c r="J9">
        <v>1</v>
      </c>
      <c r="K9" s="34" t="s">
        <v>80</v>
      </c>
      <c r="L9">
        <v>1</v>
      </c>
    </row>
    <row r="10" spans="1:12">
      <c r="A10" s="34" t="s">
        <v>109</v>
      </c>
      <c r="B10">
        <v>1</v>
      </c>
      <c r="C10" s="34" t="s">
        <v>106</v>
      </c>
      <c r="D10">
        <v>1</v>
      </c>
      <c r="E10" s="34" t="s">
        <v>90</v>
      </c>
      <c r="F10">
        <v>49</v>
      </c>
      <c r="G10" s="34" t="s">
        <v>82</v>
      </c>
      <c r="I10" s="34" t="s">
        <v>89</v>
      </c>
      <c r="J10">
        <v>1</v>
      </c>
      <c r="K10" s="34" t="s">
        <v>83</v>
      </c>
      <c r="L10">
        <v>55</v>
      </c>
    </row>
    <row r="11" spans="1:12">
      <c r="A11" s="39" t="s">
        <v>96</v>
      </c>
      <c r="B11" s="40"/>
      <c r="C11" s="39" t="s">
        <v>99</v>
      </c>
      <c r="D11" s="40"/>
      <c r="E11" s="39" t="s">
        <v>97</v>
      </c>
      <c r="F11" s="40"/>
      <c r="G11" s="39" t="s">
        <v>82</v>
      </c>
      <c r="H11" s="40"/>
      <c r="I11" s="37" t="s">
        <v>103</v>
      </c>
      <c r="J11" s="40"/>
      <c r="K11" s="37" t="s">
        <v>102</v>
      </c>
      <c r="L11" s="40"/>
    </row>
    <row r="12" spans="1:12">
      <c r="A12" s="39" t="s">
        <v>105</v>
      </c>
      <c r="B12" s="40"/>
      <c r="C12" s="39" t="s">
        <v>100</v>
      </c>
      <c r="D12" s="40"/>
      <c r="E12" s="37" t="s">
        <v>98</v>
      </c>
      <c r="F12" s="40"/>
      <c r="G12" s="39" t="s">
        <v>82</v>
      </c>
      <c r="H12" s="40"/>
      <c r="I12" s="39" t="s">
        <v>104</v>
      </c>
      <c r="J12" s="40"/>
      <c r="K12" s="39" t="s">
        <v>101</v>
      </c>
      <c r="L12" s="40"/>
    </row>
    <row r="13" spans="1:12">
      <c r="B13">
        <f>B1-SUM(B2:B11)</f>
        <v>35</v>
      </c>
      <c r="C13" s="34"/>
      <c r="D13">
        <f>D1-SUM(D2:D11)</f>
        <v>48</v>
      </c>
      <c r="F13">
        <f>F1-SUM(F2:F11)</f>
        <v>2</v>
      </c>
      <c r="H13">
        <f>H1-SUM(H2:H11)</f>
        <v>0</v>
      </c>
      <c r="J13">
        <f>J1-SUM(J2:J11)</f>
        <v>10</v>
      </c>
      <c r="L13">
        <f>L1-SUM(L2:L10)</f>
        <v>62</v>
      </c>
    </row>
    <row r="14" spans="1:12">
      <c r="C14" s="34"/>
    </row>
    <row r="15" spans="1:12">
      <c r="C15" s="34"/>
    </row>
    <row r="16" spans="1:12">
      <c r="C16" s="34"/>
      <c r="F16" s="34"/>
    </row>
    <row r="17" spans="3:3">
      <c r="C17" s="34"/>
    </row>
    <row r="18" spans="3:3">
      <c r="C18" s="34"/>
    </row>
    <row r="19" spans="3:3">
      <c r="C19" s="34"/>
    </row>
    <row r="20" spans="3:3">
      <c r="C20" s="34"/>
    </row>
    <row r="21" spans="3:3">
      <c r="C21" s="34"/>
    </row>
    <row r="22" spans="3:3">
      <c r="C22" s="34"/>
    </row>
    <row r="23" spans="3:3">
      <c r="C23" s="34"/>
    </row>
    <row r="24" spans="3:3">
      <c r="C24" s="34"/>
    </row>
    <row r="25" spans="3:3">
      <c r="C25" s="34"/>
    </row>
    <row r="26" spans="3:3">
      <c r="C26" s="34"/>
    </row>
    <row r="27" spans="3:3">
      <c r="C27" s="34"/>
    </row>
    <row r="28" spans="3:3">
      <c r="C28" s="34"/>
    </row>
    <row r="29" spans="3:3">
      <c r="C29" s="34"/>
    </row>
    <row r="30" spans="3:3">
      <c r="C30" s="34"/>
    </row>
    <row r="31" spans="3:3">
      <c r="C31" s="34"/>
    </row>
    <row r="32" spans="3:3">
      <c r="C32" s="34"/>
    </row>
    <row r="33" spans="3:3">
      <c r="C33" s="34"/>
    </row>
    <row r="34" spans="3:3">
      <c r="C34" s="34"/>
    </row>
    <row r="35" spans="3:3">
      <c r="C35" s="34"/>
    </row>
    <row r="36" spans="3:3">
      <c r="C36" s="34"/>
    </row>
    <row r="37" spans="3:3">
      <c r="C37" s="34"/>
    </row>
    <row r="38" spans="3:3">
      <c r="C38" s="34"/>
    </row>
    <row r="39" spans="3:3">
      <c r="C39" s="34"/>
    </row>
    <row r="40" spans="3:3">
      <c r="C40" s="34"/>
    </row>
    <row r="41" spans="3:3">
      <c r="C41" s="34"/>
    </row>
    <row r="42" spans="3:3">
      <c r="C42" s="34"/>
    </row>
    <row r="43" spans="3:3">
      <c r="C43" s="34"/>
    </row>
    <row r="44" spans="3:3">
      <c r="C44" s="34"/>
    </row>
    <row r="45" spans="3:3">
      <c r="C45" s="34"/>
    </row>
    <row r="46" spans="3:3">
      <c r="C46" s="34"/>
    </row>
    <row r="47" spans="3:3">
      <c r="C47" s="34"/>
    </row>
    <row r="48" spans="3:3">
      <c r="C48" s="34"/>
    </row>
    <row r="49" spans="3:3">
      <c r="C49" s="34"/>
    </row>
    <row r="50" spans="3:3">
      <c r="C50" s="34"/>
    </row>
    <row r="51" spans="3:3">
      <c r="C51" s="34"/>
    </row>
    <row r="52" spans="3:3">
      <c r="C52" s="34"/>
    </row>
    <row r="53" spans="3:3">
      <c r="C53" s="34"/>
    </row>
    <row r="54" spans="3:3">
      <c r="C54" s="34"/>
    </row>
    <row r="55" spans="3:3">
      <c r="C55" s="34"/>
    </row>
    <row r="56" spans="3:3">
      <c r="C56" s="34"/>
    </row>
    <row r="57" spans="3:3">
      <c r="C57" s="34"/>
    </row>
    <row r="58" spans="3:3">
      <c r="C58" s="34"/>
    </row>
    <row r="59" spans="3:3">
      <c r="C59" s="34"/>
    </row>
    <row r="60" spans="3:3">
      <c r="C60" s="34"/>
    </row>
    <row r="61" spans="3:3">
      <c r="C61" s="34"/>
    </row>
    <row r="62" spans="3:3">
      <c r="C62" s="34"/>
    </row>
    <row r="63" spans="3:3">
      <c r="C63" s="34"/>
    </row>
    <row r="64" spans="3:3">
      <c r="C64" s="34"/>
    </row>
    <row r="65" spans="3:3">
      <c r="C65" s="34"/>
    </row>
    <row r="66" spans="3:3">
      <c r="C66" s="34"/>
    </row>
    <row r="67" spans="3:3">
      <c r="C67" s="34"/>
    </row>
    <row r="68" spans="3:3">
      <c r="C68" s="34"/>
    </row>
    <row r="69" spans="3:3">
      <c r="C69" s="34"/>
    </row>
    <row r="70" spans="3:3">
      <c r="C70" s="34"/>
    </row>
    <row r="71" spans="3:3">
      <c r="C71" s="34"/>
    </row>
    <row r="72" spans="3:3">
      <c r="C72" s="34"/>
    </row>
    <row r="73" spans="3:3">
      <c r="C73" s="34"/>
    </row>
    <row r="74" spans="3:3">
      <c r="C74" s="34"/>
    </row>
    <row r="75" spans="3:3">
      <c r="C75" s="34"/>
    </row>
    <row r="76" spans="3:3">
      <c r="C76" s="34"/>
    </row>
    <row r="77" spans="3:3">
      <c r="C77" s="34"/>
    </row>
    <row r="78" spans="3:3">
      <c r="C78" s="34"/>
    </row>
    <row r="79" spans="3:3">
      <c r="C79" s="34"/>
    </row>
    <row r="80" spans="3:3">
      <c r="C80" s="34"/>
    </row>
    <row r="81" spans="3:3">
      <c r="C81" s="34"/>
    </row>
    <row r="82" spans="3:3">
      <c r="C82" s="34"/>
    </row>
    <row r="83" spans="3:3">
      <c r="C83" s="34"/>
    </row>
    <row r="84" spans="3:3">
      <c r="C84" s="34"/>
    </row>
    <row r="85" spans="3:3">
      <c r="C85" s="34"/>
    </row>
    <row r="86" spans="3:3">
      <c r="C86" s="34"/>
    </row>
    <row r="87" spans="3:3">
      <c r="C87" s="34"/>
    </row>
    <row r="88" spans="3:3">
      <c r="C88" s="34"/>
    </row>
    <row r="89" spans="3:3">
      <c r="C89" s="34"/>
    </row>
    <row r="90" spans="3:3">
      <c r="C90" s="34"/>
    </row>
    <row r="91" spans="3:3">
      <c r="C91" s="34"/>
    </row>
    <row r="92" spans="3:3">
      <c r="C92" s="34"/>
    </row>
    <row r="93" spans="3:3">
      <c r="C93" s="34"/>
    </row>
    <row r="94" spans="3:3">
      <c r="C94" s="34"/>
    </row>
    <row r="95" spans="3:3">
      <c r="C95" s="34"/>
    </row>
    <row r="96" spans="3:3">
      <c r="C96" s="34"/>
    </row>
    <row r="97" spans="3:3">
      <c r="C97" s="34"/>
    </row>
    <row r="98" spans="3:3">
      <c r="C98" s="34"/>
    </row>
    <row r="99" spans="3:3">
      <c r="C99" s="34"/>
    </row>
    <row r="100" spans="3:3">
      <c r="C100" s="34"/>
    </row>
    <row r="101" spans="3:3">
      <c r="C101" s="34"/>
    </row>
    <row r="102" spans="3:3">
      <c r="C102" s="34"/>
    </row>
    <row r="103" spans="3:3">
      <c r="C103" s="34"/>
    </row>
    <row r="104" spans="3:3">
      <c r="C104" s="34"/>
    </row>
    <row r="105" spans="3:3">
      <c r="C105" s="34"/>
    </row>
    <row r="106" spans="3:3">
      <c r="C106" s="34"/>
    </row>
    <row r="107" spans="3:3">
      <c r="C107" s="34"/>
    </row>
    <row r="108" spans="3:3">
      <c r="C108" s="34"/>
    </row>
    <row r="109" spans="3:3">
      <c r="C109" s="34"/>
    </row>
    <row r="110" spans="3:3">
      <c r="C110" s="34"/>
    </row>
    <row r="111" spans="3:3">
      <c r="C111" s="34"/>
    </row>
    <row r="112" spans="3:3">
      <c r="C112" s="34"/>
    </row>
    <row r="113" spans="3:3">
      <c r="C113" s="34"/>
    </row>
    <row r="114" spans="3:3">
      <c r="C114" s="34"/>
    </row>
    <row r="115" spans="3:3">
      <c r="C115" s="34"/>
    </row>
    <row r="116" spans="3:3">
      <c r="C116" s="34"/>
    </row>
    <row r="117" spans="3:3">
      <c r="C117" s="34"/>
    </row>
    <row r="118" spans="3:3">
      <c r="C118" s="34"/>
    </row>
    <row r="119" spans="3:3">
      <c r="C119" s="34"/>
    </row>
    <row r="120" spans="3:3">
      <c r="C120" s="34"/>
    </row>
    <row r="121" spans="3:3">
      <c r="C121" s="34"/>
    </row>
    <row r="122" spans="3:3">
      <c r="C122" s="34"/>
    </row>
    <row r="123" spans="3:3">
      <c r="C123" s="34"/>
    </row>
    <row r="124" spans="3:3">
      <c r="C124" s="34"/>
    </row>
    <row r="125" spans="3:3">
      <c r="C125" s="34"/>
    </row>
    <row r="126" spans="3:3">
      <c r="C126" s="34"/>
    </row>
    <row r="127" spans="3:3">
      <c r="C127" s="34"/>
    </row>
    <row r="128" spans="3:3">
      <c r="C128" s="34"/>
    </row>
    <row r="129" spans="3:3">
      <c r="C129" s="34"/>
    </row>
    <row r="130" spans="3:3">
      <c r="C130" s="34"/>
    </row>
    <row r="131" spans="3:3">
      <c r="C131" s="34"/>
    </row>
    <row r="132" spans="3:3">
      <c r="C132" s="34"/>
    </row>
    <row r="133" spans="3:3">
      <c r="C133" s="34"/>
    </row>
    <row r="134" spans="3:3">
      <c r="C134" s="34"/>
    </row>
    <row r="135" spans="3:3">
      <c r="C135" s="34"/>
    </row>
    <row r="136" spans="3:3">
      <c r="C136" s="34"/>
    </row>
    <row r="137" spans="3:3">
      <c r="C137" s="34"/>
    </row>
    <row r="138" spans="3:3">
      <c r="C138" s="34"/>
    </row>
    <row r="139" spans="3:3">
      <c r="C139" s="34"/>
    </row>
    <row r="140" spans="3:3">
      <c r="C140" s="34"/>
    </row>
    <row r="141" spans="3:3">
      <c r="C141" s="34"/>
    </row>
    <row r="142" spans="3:3">
      <c r="C142" s="34"/>
    </row>
    <row r="143" spans="3:3">
      <c r="C143" s="34"/>
    </row>
    <row r="144" spans="3:3">
      <c r="C144" s="34"/>
    </row>
    <row r="145" spans="3:3">
      <c r="C145" s="34"/>
    </row>
    <row r="146" spans="3:3">
      <c r="C146" s="34"/>
    </row>
    <row r="147" spans="3:3">
      <c r="C147" s="34"/>
    </row>
    <row r="148" spans="3:3">
      <c r="C148" s="34"/>
    </row>
    <row r="149" spans="3:3">
      <c r="C149" s="34"/>
    </row>
    <row r="150" spans="3:3">
      <c r="C150" s="34"/>
    </row>
    <row r="151" spans="3:3">
      <c r="C151" s="34"/>
    </row>
    <row r="152" spans="3:3">
      <c r="C152" s="34"/>
    </row>
    <row r="153" spans="3:3">
      <c r="C153" s="34"/>
    </row>
    <row r="154" spans="3:3">
      <c r="C154" s="34"/>
    </row>
    <row r="155" spans="3:3">
      <c r="C155" s="34"/>
    </row>
    <row r="156" spans="3:3">
      <c r="C156" s="34"/>
    </row>
    <row r="157" spans="3:3">
      <c r="C157" s="34"/>
    </row>
    <row r="158" spans="3:3">
      <c r="C158" s="34"/>
    </row>
    <row r="159" spans="3:3">
      <c r="C159" s="34"/>
    </row>
    <row r="160" spans="3:3">
      <c r="C160" s="34"/>
    </row>
    <row r="161" spans="3:3">
      <c r="C161" s="34"/>
    </row>
    <row r="162" spans="3:3">
      <c r="C162" s="34"/>
    </row>
    <row r="163" spans="3:3">
      <c r="C163" s="34"/>
    </row>
    <row r="164" spans="3:3">
      <c r="C164" s="34"/>
    </row>
    <row r="165" spans="3:3">
      <c r="C165" s="34"/>
    </row>
    <row r="166" spans="3:3">
      <c r="C166" s="34"/>
    </row>
    <row r="167" spans="3:3">
      <c r="C167" s="34"/>
    </row>
    <row r="168" spans="3:3">
      <c r="C168" s="34"/>
    </row>
    <row r="169" spans="3:3">
      <c r="C169" s="34"/>
    </row>
    <row r="170" spans="3:3">
      <c r="C170" s="34"/>
    </row>
    <row r="171" spans="3:3">
      <c r="C171" s="34"/>
    </row>
    <row r="172" spans="3:3">
      <c r="C172" s="34"/>
    </row>
    <row r="173" spans="3:3">
      <c r="C173" s="34"/>
    </row>
    <row r="174" spans="3:3">
      <c r="C174" s="34"/>
    </row>
    <row r="175" spans="3:3">
      <c r="C175" s="34"/>
    </row>
    <row r="176" spans="3:3">
      <c r="C176" s="34"/>
    </row>
    <row r="177" spans="3:3">
      <c r="C177" s="34"/>
    </row>
    <row r="178" spans="3:3">
      <c r="C178" s="34"/>
    </row>
    <row r="179" spans="3:3">
      <c r="C179" s="34"/>
    </row>
    <row r="180" spans="3:3">
      <c r="C180" s="34"/>
    </row>
    <row r="181" spans="3:3">
      <c r="C181" s="34"/>
    </row>
    <row r="182" spans="3:3">
      <c r="C182" s="34"/>
    </row>
    <row r="183" spans="3:3">
      <c r="C183" s="34"/>
    </row>
    <row r="184" spans="3:3">
      <c r="C184" s="34"/>
    </row>
    <row r="185" spans="3:3">
      <c r="C185" s="34"/>
    </row>
    <row r="186" spans="3:3">
      <c r="C186" s="34"/>
    </row>
    <row r="187" spans="3:3">
      <c r="C187" s="34"/>
    </row>
    <row r="188" spans="3:3">
      <c r="C188" s="34"/>
    </row>
    <row r="189" spans="3:3">
      <c r="C189" s="34"/>
    </row>
    <row r="190" spans="3:3">
      <c r="C190" s="34"/>
    </row>
    <row r="191" spans="3:3">
      <c r="C191" s="34"/>
    </row>
    <row r="192" spans="3:3">
      <c r="C192" s="34"/>
    </row>
    <row r="193" spans="3:3">
      <c r="C193" s="34"/>
    </row>
    <row r="194" spans="3:3">
      <c r="C194" s="34"/>
    </row>
    <row r="195" spans="3:3">
      <c r="C195" s="34"/>
    </row>
    <row r="196" spans="3:3">
      <c r="C196" s="34"/>
    </row>
    <row r="197" spans="3:3">
      <c r="C197" s="34"/>
    </row>
    <row r="198" spans="3:3">
      <c r="C198" s="34"/>
    </row>
    <row r="199" spans="3:3">
      <c r="C199" s="34"/>
    </row>
    <row r="200" spans="3:3">
      <c r="C200" s="34"/>
    </row>
    <row r="201" spans="3:3">
      <c r="C201" s="34"/>
    </row>
    <row r="202" spans="3:3">
      <c r="C202" s="34"/>
    </row>
    <row r="203" spans="3:3">
      <c r="C203" s="34"/>
    </row>
    <row r="204" spans="3:3">
      <c r="C204" s="34"/>
    </row>
    <row r="205" spans="3:3">
      <c r="C205" s="34"/>
    </row>
    <row r="206" spans="3:3">
      <c r="C206" s="34"/>
    </row>
    <row r="207" spans="3:3">
      <c r="C207" s="34"/>
    </row>
    <row r="208" spans="3:3">
      <c r="C208" s="34"/>
    </row>
    <row r="209" spans="3:3">
      <c r="C209" s="34"/>
    </row>
    <row r="210" spans="3:3">
      <c r="C210" s="34"/>
    </row>
    <row r="211" spans="3:3">
      <c r="C211" s="34"/>
    </row>
    <row r="212" spans="3:3">
      <c r="C212" s="34"/>
    </row>
    <row r="213" spans="3:3">
      <c r="C213" s="34"/>
    </row>
    <row r="214" spans="3:3">
      <c r="C214" s="34"/>
    </row>
    <row r="215" spans="3:3">
      <c r="C215" s="34"/>
    </row>
    <row r="216" spans="3:3">
      <c r="C216" s="34"/>
    </row>
    <row r="217" spans="3:3">
      <c r="C217" s="34"/>
    </row>
    <row r="218" spans="3:3">
      <c r="C218" s="34"/>
    </row>
    <row r="219" spans="3:3">
      <c r="C219" s="34"/>
    </row>
    <row r="220" spans="3:3">
      <c r="C220" s="34"/>
    </row>
    <row r="221" spans="3:3">
      <c r="C221" s="34"/>
    </row>
    <row r="222" spans="3:3">
      <c r="C222" s="34"/>
    </row>
    <row r="223" spans="3:3">
      <c r="C223" s="34"/>
    </row>
    <row r="224" spans="3:3">
      <c r="C224" s="34"/>
    </row>
    <row r="225" spans="3:3">
      <c r="C225" s="34"/>
    </row>
    <row r="226" spans="3:3">
      <c r="C226" s="34"/>
    </row>
    <row r="227" spans="3:3">
      <c r="C227" s="34"/>
    </row>
    <row r="228" spans="3:3">
      <c r="C228" s="34"/>
    </row>
    <row r="229" spans="3:3">
      <c r="C229" s="34"/>
    </row>
    <row r="230" spans="3:3">
      <c r="C230" s="34"/>
    </row>
    <row r="231" spans="3:3">
      <c r="C231" s="34"/>
    </row>
    <row r="232" spans="3:3">
      <c r="C232" s="34"/>
    </row>
    <row r="233" spans="3:3">
      <c r="C233" s="34"/>
    </row>
    <row r="234" spans="3:3">
      <c r="C234" s="34"/>
    </row>
    <row r="235" spans="3:3">
      <c r="C235" s="34"/>
    </row>
    <row r="236" spans="3:3">
      <c r="C236" s="34"/>
    </row>
    <row r="237" spans="3:3">
      <c r="C237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FANTAVUELTA</vt:lpstr>
      <vt:lpstr>ASTA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</cp:lastModifiedBy>
  <cp:lastPrinted>2004-05-08T16:57:53Z</cp:lastPrinted>
  <dcterms:created xsi:type="dcterms:W3CDTF">2002-05-11T16:46:25Z</dcterms:created>
  <dcterms:modified xsi:type="dcterms:W3CDTF">2011-09-11T20:54:54Z</dcterms:modified>
</cp:coreProperties>
</file>