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465" yWindow="180" windowWidth="14940" windowHeight="9150"/>
  </bookViews>
  <sheets>
    <sheet name="FANTATOUR" sheetId="1" r:id="rId1"/>
  </sheets>
  <definedNames>
    <definedName name="_xlnm._FilterDatabase" localSheetId="0" hidden="1">FANTATOUR!$A$65:$B$65</definedName>
  </definedNames>
  <calcPr calcId="144525"/>
</workbook>
</file>

<file path=xl/calcChain.xml><?xml version="1.0" encoding="utf-8"?>
<calcChain xmlns="http://schemas.openxmlformats.org/spreadsheetml/2006/main">
  <c r="V61" i="1" l="1"/>
  <c r="W54" i="1"/>
  <c r="V37" i="1"/>
  <c r="W32" i="1"/>
  <c r="W28" i="1"/>
  <c r="W27" i="1"/>
  <c r="V13" i="1"/>
  <c r="W11" i="1"/>
  <c r="W6" i="1"/>
  <c r="V54" i="1"/>
  <c r="V22" i="1"/>
  <c r="V39" i="1"/>
  <c r="V48" i="1" s="1"/>
  <c r="V49" i="1" s="1"/>
  <c r="V3" i="1"/>
  <c r="V12" i="1" s="1"/>
  <c r="V59" i="1"/>
  <c r="V60" i="1" s="1"/>
  <c r="V53" i="1"/>
  <c r="V36" i="1"/>
  <c r="V24" i="1"/>
  <c r="V25" i="1" s="1"/>
  <c r="U28" i="1"/>
  <c r="U6" i="1"/>
  <c r="U12" i="1" s="1"/>
  <c r="U56" i="1"/>
  <c r="U53" i="1"/>
  <c r="U39" i="1"/>
  <c r="U48" i="1" s="1"/>
  <c r="U15" i="1"/>
  <c r="U24" i="1" s="1"/>
  <c r="U55" i="1"/>
  <c r="U36" i="1"/>
  <c r="T28" i="1"/>
  <c r="T6" i="1"/>
  <c r="T11" i="1"/>
  <c r="T27" i="1"/>
  <c r="T5" i="1"/>
  <c r="T7" i="1"/>
  <c r="T15" i="1"/>
  <c r="T24" i="1" s="1"/>
  <c r="T48" i="1"/>
  <c r="T60" i="1"/>
  <c r="S27" i="1"/>
  <c r="S11" i="1"/>
  <c r="S56" i="1"/>
  <c r="S15" i="1"/>
  <c r="S16" i="1"/>
  <c r="S7" i="1"/>
  <c r="S60" i="1"/>
  <c r="S5" i="1"/>
  <c r="S6" i="1"/>
  <c r="S36" i="1"/>
  <c r="R47" i="1"/>
  <c r="R11" i="1"/>
  <c r="R12" i="1" s="1"/>
  <c r="R6" i="1"/>
  <c r="R22" i="1"/>
  <c r="R33" i="1"/>
  <c r="R19" i="1"/>
  <c r="R34" i="1"/>
  <c r="R53" i="1"/>
  <c r="R60" i="1" s="1"/>
  <c r="S48" i="1"/>
  <c r="R48" i="1"/>
  <c r="R36" i="1"/>
  <c r="R24" i="1"/>
  <c r="Q28" i="1"/>
  <c r="Q17" i="1"/>
  <c r="Q32" i="1"/>
  <c r="Q6" i="1"/>
  <c r="Q12" i="1" s="1"/>
  <c r="Q15" i="1"/>
  <c r="Q55" i="1"/>
  <c r="Q53" i="1"/>
  <c r="Q29" i="1"/>
  <c r="Q24" i="1"/>
  <c r="Q48" i="1"/>
  <c r="Q60" i="1"/>
  <c r="P32" i="1"/>
  <c r="P36" i="1" s="1"/>
  <c r="P54" i="1"/>
  <c r="P22" i="1"/>
  <c r="P24" i="1" s="1"/>
  <c r="P59" i="1"/>
  <c r="P8" i="1"/>
  <c r="P3" i="1"/>
  <c r="P48" i="1"/>
  <c r="O23" i="1"/>
  <c r="O28" i="1"/>
  <c r="O6" i="1"/>
  <c r="O11" i="1"/>
  <c r="O56" i="1"/>
  <c r="O60" i="1" s="1"/>
  <c r="O7" i="1"/>
  <c r="O5" i="1"/>
  <c r="O15" i="1"/>
  <c r="O27" i="1"/>
  <c r="O48" i="1"/>
  <c r="O36" i="1"/>
  <c r="N18" i="1"/>
  <c r="N10" i="1"/>
  <c r="N17" i="1"/>
  <c r="N32" i="1"/>
  <c r="N34" i="1"/>
  <c r="N8" i="1"/>
  <c r="N53" i="1"/>
  <c r="N20" i="1"/>
  <c r="N29" i="1"/>
  <c r="N60" i="1"/>
  <c r="N48" i="1"/>
  <c r="N36" i="1"/>
  <c r="M23" i="1"/>
  <c r="M28" i="1"/>
  <c r="M36" i="1" s="1"/>
  <c r="M6" i="1"/>
  <c r="M11" i="1"/>
  <c r="M56" i="1"/>
  <c r="M60" i="1" s="1"/>
  <c r="M9" i="1"/>
  <c r="M15" i="1"/>
  <c r="M7" i="1"/>
  <c r="M27" i="1"/>
  <c r="M5" i="1"/>
  <c r="M48" i="1"/>
  <c r="L51" i="1"/>
  <c r="L32" i="1"/>
  <c r="L36" i="1" s="1"/>
  <c r="L54" i="1"/>
  <c r="L53" i="1"/>
  <c r="L3" i="1"/>
  <c r="L59" i="1"/>
  <c r="L12" i="1"/>
  <c r="L24" i="1"/>
  <c r="L48" i="1"/>
  <c r="K54" i="1"/>
  <c r="K32" i="1"/>
  <c r="K17" i="1"/>
  <c r="K53" i="1"/>
  <c r="K22" i="1"/>
  <c r="K29" i="1"/>
  <c r="K36" i="1" s="1"/>
  <c r="K59" i="1"/>
  <c r="K48" i="1"/>
  <c r="K12" i="1"/>
  <c r="J35" i="1"/>
  <c r="J45" i="1"/>
  <c r="J48" i="1" s="1"/>
  <c r="J17" i="1"/>
  <c r="J6" i="1"/>
  <c r="J56" i="1"/>
  <c r="J28" i="1"/>
  <c r="J15" i="1"/>
  <c r="J7" i="1"/>
  <c r="J11" i="1"/>
  <c r="J55" i="1"/>
  <c r="J60" i="1" s="1"/>
  <c r="J27" i="1"/>
  <c r="J19" i="1"/>
  <c r="J36" i="1"/>
  <c r="I17" i="1"/>
  <c r="I11" i="1"/>
  <c r="I6" i="1"/>
  <c r="I16" i="1"/>
  <c r="I5" i="1"/>
  <c r="I10" i="1"/>
  <c r="I35" i="1"/>
  <c r="I23" i="1"/>
  <c r="I27" i="1"/>
  <c r="I15" i="1"/>
  <c r="I7" i="1"/>
  <c r="I28" i="1"/>
  <c r="I60" i="1"/>
  <c r="I48" i="1"/>
  <c r="H52" i="1"/>
  <c r="W52" i="1" s="1"/>
  <c r="H42" i="1"/>
  <c r="H54" i="1"/>
  <c r="H17" i="1"/>
  <c r="H32" i="1"/>
  <c r="H29" i="1"/>
  <c r="H22" i="1"/>
  <c r="H43" i="1"/>
  <c r="H59" i="1"/>
  <c r="H8" i="1"/>
  <c r="H12" i="1" s="1"/>
  <c r="H24" i="1"/>
  <c r="I24" i="1" l="1"/>
  <c r="N12" i="1"/>
  <c r="P60" i="1"/>
  <c r="J12" i="1"/>
  <c r="K60" i="1"/>
  <c r="M24" i="1"/>
  <c r="P12" i="1"/>
  <c r="Q36" i="1"/>
  <c r="S24" i="1"/>
  <c r="T12" i="1"/>
  <c r="U60" i="1"/>
  <c r="T36" i="1"/>
  <c r="S12" i="1"/>
  <c r="O12" i="1"/>
  <c r="O24" i="1"/>
  <c r="N24" i="1"/>
  <c r="M12" i="1"/>
  <c r="L60" i="1"/>
  <c r="K24" i="1"/>
  <c r="J24" i="1"/>
  <c r="I12" i="1"/>
  <c r="I36" i="1"/>
  <c r="H48" i="1"/>
  <c r="H36" i="1"/>
  <c r="H60" i="1"/>
  <c r="G53" i="1"/>
  <c r="G32" i="1"/>
  <c r="G17" i="1"/>
  <c r="G24" i="1" s="1"/>
  <c r="G6" i="1"/>
  <c r="G29" i="1"/>
  <c r="G10" i="1"/>
  <c r="G60" i="1"/>
  <c r="G48" i="1"/>
  <c r="G36" i="1"/>
  <c r="G12" i="1"/>
  <c r="F58" i="1" l="1"/>
  <c r="F57" i="1"/>
  <c r="F6" i="1" l="1"/>
  <c r="F32" i="1"/>
  <c r="F17" i="1"/>
  <c r="F24" i="1" s="1"/>
  <c r="E29" i="1"/>
  <c r="F29" i="1"/>
  <c r="F35" i="1"/>
  <c r="F10" i="1"/>
  <c r="F59" i="1"/>
  <c r="F54" i="1"/>
  <c r="F60" i="1"/>
  <c r="F48" i="1"/>
  <c r="F12" i="1"/>
  <c r="F36" i="1" l="1"/>
  <c r="E17" i="1"/>
  <c r="E6" i="1"/>
  <c r="E32" i="1"/>
  <c r="E11" i="1"/>
  <c r="E4" i="1"/>
  <c r="E7" i="1"/>
  <c r="E5" i="1"/>
  <c r="E35" i="1"/>
  <c r="E28" i="1"/>
  <c r="E36" i="1" s="1"/>
  <c r="E23" i="1"/>
  <c r="E45" i="1"/>
  <c r="E15" i="1"/>
  <c r="E24" i="1" s="1"/>
  <c r="W23" i="1"/>
  <c r="E60" i="1"/>
  <c r="E48" i="1"/>
  <c r="E12" i="1" l="1"/>
  <c r="D53" i="1"/>
  <c r="D3" i="1"/>
  <c r="D12" i="1" s="1"/>
  <c r="D32" i="1"/>
  <c r="D29" i="1"/>
  <c r="D59" i="1"/>
  <c r="D22" i="1"/>
  <c r="D24" i="1" s="1"/>
  <c r="D30" i="1"/>
  <c r="D36" i="1" s="1"/>
  <c r="D54" i="1"/>
  <c r="D48" i="1"/>
  <c r="D60" i="1" l="1"/>
  <c r="C29" i="1"/>
  <c r="C55" i="1"/>
  <c r="C39" i="1"/>
  <c r="C16" i="1"/>
  <c r="C24" i="1" s="1"/>
  <c r="B29" i="1" l="1"/>
  <c r="W29" i="1" s="1"/>
  <c r="B6" i="1"/>
  <c r="B17" i="1"/>
  <c r="B35" i="1"/>
  <c r="B32" i="1"/>
  <c r="W45" i="1"/>
  <c r="W31" i="1"/>
  <c r="W20" i="1"/>
  <c r="W19" i="1"/>
  <c r="W16" i="1"/>
  <c r="W15" i="1"/>
  <c r="W3" i="1"/>
  <c r="W34" i="1"/>
  <c r="W10" i="1"/>
  <c r="W8" i="1"/>
  <c r="W22" i="1"/>
  <c r="W41" i="1"/>
  <c r="W7" i="1"/>
  <c r="W33" i="1"/>
  <c r="W53" i="1"/>
  <c r="W5" i="1"/>
  <c r="B48" i="1"/>
  <c r="B49" i="1" s="1"/>
  <c r="W51" i="1"/>
  <c r="W42" i="1"/>
  <c r="W57" i="1"/>
  <c r="W58" i="1"/>
  <c r="W59" i="1"/>
  <c r="C48" i="1"/>
  <c r="C12" i="1"/>
  <c r="W4" i="1"/>
  <c r="W43" i="1"/>
  <c r="W44" i="1"/>
  <c r="W46" i="1"/>
  <c r="W47" i="1"/>
  <c r="W55" i="1"/>
  <c r="W56" i="1"/>
  <c r="W21" i="1"/>
  <c r="B60" i="1"/>
  <c r="B61" i="1" s="1"/>
  <c r="C60" i="1"/>
  <c r="W18" i="1" l="1"/>
  <c r="B24" i="1"/>
  <c r="B25" i="1" s="1"/>
  <c r="C25" i="1" s="1"/>
  <c r="D25" i="1" s="1"/>
  <c r="E25" i="1" s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W17" i="1"/>
  <c r="W25" i="1" s="1"/>
  <c r="B36" i="1"/>
  <c r="B37" i="1" s="1"/>
  <c r="W35" i="1"/>
  <c r="W40" i="1"/>
  <c r="W30" i="1"/>
  <c r="W9" i="1"/>
  <c r="W13" i="1" s="1"/>
  <c r="W39" i="1"/>
  <c r="W61" i="1"/>
  <c r="C36" i="1"/>
  <c r="B12" i="1"/>
  <c r="B13" i="1" s="1"/>
  <c r="C13" i="1" s="1"/>
  <c r="D13" i="1" s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C61" i="1"/>
  <c r="D61" i="1" s="1"/>
  <c r="E61" i="1" s="1"/>
  <c r="F61" i="1" s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U61" i="1" s="1"/>
  <c r="W60" i="1"/>
  <c r="C49" i="1"/>
  <c r="D49" i="1" s="1"/>
  <c r="E49" i="1" s="1"/>
  <c r="F49" i="1" s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U49" i="1" s="1"/>
  <c r="C37" i="1" l="1"/>
  <c r="D37" i="1" s="1"/>
  <c r="E37" i="1" s="1"/>
  <c r="F37" i="1" s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W36" i="1"/>
  <c r="W37" i="1"/>
  <c r="W49" i="1"/>
  <c r="W48" i="1"/>
  <c r="B70" i="1" s="1"/>
  <c r="W24" i="1"/>
  <c r="W12" i="1"/>
  <c r="B68" i="1"/>
  <c r="B66" i="1" l="1"/>
  <c r="B69" i="1"/>
  <c r="C70" i="1" s="1"/>
  <c r="B67" i="1"/>
  <c r="C69" i="1" l="1"/>
  <c r="C68" i="1"/>
  <c r="C67" i="1"/>
</calcChain>
</file>

<file path=xl/sharedStrings.xml><?xml version="1.0" encoding="utf-8"?>
<sst xmlns="http://schemas.openxmlformats.org/spreadsheetml/2006/main" count="104" uniqueCount="84">
  <si>
    <t>Bonaz</t>
  </si>
  <si>
    <t>Kalle</t>
  </si>
  <si>
    <t>TOT</t>
  </si>
  <si>
    <t>PARZIALI</t>
  </si>
  <si>
    <t xml:space="preserve">CLASSIFICA </t>
  </si>
  <si>
    <t>REGOLAMENTO</t>
  </si>
  <si>
    <t>RIT</t>
  </si>
  <si>
    <t>DOPING</t>
  </si>
  <si>
    <t>DIFF</t>
  </si>
  <si>
    <t>TAPPA</t>
  </si>
  <si>
    <t>CARCERE</t>
  </si>
  <si>
    <t>Maglie finali</t>
  </si>
  <si>
    <t>Maffo</t>
  </si>
  <si>
    <t>tolti tutti i punti conquistati dal ciclista</t>
  </si>
  <si>
    <t>1°</t>
  </si>
  <si>
    <t>2°</t>
  </si>
  <si>
    <t>3°</t>
  </si>
  <si>
    <t>Iaschi</t>
  </si>
  <si>
    <t>Generale</t>
  </si>
  <si>
    <t>Montagna</t>
  </si>
  <si>
    <t>Punti</t>
  </si>
  <si>
    <t>VERDE</t>
  </si>
  <si>
    <t>Vene</t>
  </si>
  <si>
    <t>BIANCA</t>
  </si>
  <si>
    <t>Giovani</t>
  </si>
  <si>
    <t>BONAZ</t>
  </si>
  <si>
    <t>KALLE</t>
  </si>
  <si>
    <t>VENE</t>
  </si>
  <si>
    <t>GIALLA</t>
  </si>
  <si>
    <t>POIS</t>
  </si>
  <si>
    <t>NERA</t>
  </si>
  <si>
    <t>Ultimo</t>
  </si>
  <si>
    <t xml:space="preserve">DOPING TECNOLOGICO </t>
  </si>
  <si>
    <t>ad esempio bici elettrica</t>
  </si>
  <si>
    <t>PT</t>
  </si>
  <si>
    <t>FARRAR Tyler</t>
  </si>
  <si>
    <t>CUNEGO Damiano</t>
  </si>
  <si>
    <t>IASCHI</t>
  </si>
  <si>
    <t>KREUZIGER Roman</t>
  </si>
  <si>
    <t>VANDEVELDE Christian</t>
  </si>
  <si>
    <t>CAVENDISH Mark</t>
  </si>
  <si>
    <t>SCHLECK Frank</t>
  </si>
  <si>
    <t>BRAJKOVIC Janez</t>
  </si>
  <si>
    <t>SANCHEZ Samuel</t>
  </si>
  <si>
    <t>HONDO Danilo</t>
  </si>
  <si>
    <t>WIGGINS Bradley</t>
  </si>
  <si>
    <t>BASSO Ivan</t>
  </si>
  <si>
    <t>VOECKLER Thomas</t>
  </si>
  <si>
    <t>KLÖDEN Andréas</t>
  </si>
  <si>
    <t>MAFFO</t>
  </si>
  <si>
    <t>FANTATOUR 2011 (1° Memorial Xavier Tondo Volpini)</t>
  </si>
  <si>
    <t>EVANS Cadel</t>
  </si>
  <si>
    <t>PETACCHI Alessandro</t>
  </si>
  <si>
    <t>LEIPHEIMER Levi</t>
  </si>
  <si>
    <t>GESINK Robert</t>
  </si>
  <si>
    <t>CONTADOR Alberto</t>
  </si>
  <si>
    <t>GILBERT Philippe</t>
  </si>
  <si>
    <t>STEEGMANS Gert</t>
  </si>
  <si>
    <t>CASAR Sandy</t>
  </si>
  <si>
    <t>MONCOUTIE David</t>
  </si>
  <si>
    <t>MALORI Adriano</t>
  </si>
  <si>
    <t>BOZIC Borut</t>
  </si>
  <si>
    <t>URAN Rigoberto</t>
  </si>
  <si>
    <t>SCHLECK Andy</t>
  </si>
  <si>
    <t>HUSHOVD Thor</t>
  </si>
  <si>
    <t>DEAN Julian</t>
  </si>
  <si>
    <t>MILLAR David</t>
  </si>
  <si>
    <t>ROJAS Jose Joaquin</t>
  </si>
  <si>
    <t>CHAVANEL Sylvain</t>
  </si>
  <si>
    <t>MOLLEMA Bauke</t>
  </si>
  <si>
    <t>VAN DEN BROECK Jurgen</t>
  </si>
  <si>
    <t>CANCELLARA Fabian</t>
  </si>
  <si>
    <t>LANG Sebastian</t>
  </si>
  <si>
    <t>BOONEN Tom</t>
  </si>
  <si>
    <t>PINEAU Jérôme</t>
  </si>
  <si>
    <t>KARPETS Vladimir</t>
  </si>
  <si>
    <t>VINOKOUROV Alexandre</t>
  </si>
  <si>
    <t>TIRALONGO Paolo</t>
  </si>
  <si>
    <t>GADRET John</t>
  </si>
  <si>
    <t>HAGEN Edvald Boasson</t>
  </si>
  <si>
    <t>MARTIN Tony</t>
  </si>
  <si>
    <t>KERN Christophe</t>
  </si>
  <si>
    <t>GREIPEL André</t>
  </si>
  <si>
    <t>Maglie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</si>
</sst>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b/>
      <sz val="9"/>
      <color indexed="51"/>
      <name val="Arial"/>
      <family val="2"/>
    </font>
    <font>
      <b/>
      <sz val="9"/>
      <color indexed="57"/>
      <name val="Arial"/>
      <family val="2"/>
    </font>
    <font>
      <b/>
      <sz val="9"/>
      <color indexed="36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9"/>
      <color rgb="FF000000"/>
      <name val="Arial"/>
      <family val="2"/>
    </font>
    <font>
      <b/>
      <sz val="9"/>
      <color rgb="FFFF0000"/>
      <name val="Arial"/>
      <family val="2"/>
    </font>
    <font>
      <b/>
      <sz val="9"/>
      <color rgb="FFFFC000"/>
      <name val="Arial"/>
      <family val="2"/>
    </font>
    <font>
      <b/>
      <sz val="9"/>
      <color rgb="FF00B0F0"/>
      <name val="Arial"/>
      <family val="2"/>
    </font>
    <font>
      <b/>
      <sz val="9"/>
      <color rgb="FF00B050"/>
      <name val="Arial"/>
      <family val="2"/>
    </font>
    <font>
      <b/>
      <sz val="9"/>
      <color theme="0"/>
      <name val="Arial"/>
      <family val="2"/>
    </font>
    <font>
      <b/>
      <sz val="9"/>
      <color theme="0" tint="-0.49998474074526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/>
    <xf numFmtId="0" fontId="11" fillId="0" borderId="0" xfId="0" applyFont="1"/>
    <xf numFmtId="0" fontId="9" fillId="0" borderId="0" xfId="0" applyFont="1"/>
    <xf numFmtId="0" fontId="12" fillId="0" borderId="0" xfId="0" applyFont="1"/>
    <xf numFmtId="0" fontId="13" fillId="4" borderId="0" xfId="0" applyFont="1" applyFill="1"/>
    <xf numFmtId="0" fontId="0" fillId="4" borderId="0" xfId="0" applyFill="1"/>
    <xf numFmtId="0" fontId="14" fillId="5" borderId="0" xfId="0" applyFont="1" applyFill="1"/>
    <xf numFmtId="0" fontId="0" fillId="6" borderId="0" xfId="0" applyFill="1"/>
    <xf numFmtId="0" fontId="5" fillId="5" borderId="0" xfId="0" applyFont="1" applyFill="1"/>
    <xf numFmtId="0" fontId="15" fillId="0" borderId="0" xfId="0" applyFont="1"/>
    <xf numFmtId="0" fontId="16" fillId="0" borderId="0" xfId="0" applyFont="1" applyFill="1" applyAlignment="1">
      <alignment horizontal="center"/>
    </xf>
    <xf numFmtId="0" fontId="18" fillId="0" borderId="0" xfId="0" applyFont="1"/>
    <xf numFmtId="0" fontId="17" fillId="0" borderId="0" xfId="0" applyFont="1"/>
    <xf numFmtId="0" fontId="17" fillId="7" borderId="0" xfId="0" applyFont="1" applyFill="1" applyAlignment="1">
      <alignment horizontal="center"/>
    </xf>
    <xf numFmtId="0" fontId="19" fillId="0" borderId="0" xfId="0" applyFont="1"/>
    <xf numFmtId="0" fontId="1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3" fillId="0" borderId="0" xfId="0" applyFont="1" applyFill="1"/>
    <xf numFmtId="0" fontId="13" fillId="0" borderId="0" xfId="0" applyFont="1" applyFill="1"/>
    <xf numFmtId="0" fontId="2" fillId="7" borderId="0" xfId="0" applyFont="1" applyFill="1" applyAlignment="1">
      <alignment horizontal="center"/>
    </xf>
    <xf numFmtId="0" fontId="20" fillId="7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21" fillId="0" borderId="0" xfId="0" applyFont="1"/>
    <xf numFmtId="0" fontId="18" fillId="0" borderId="0" xfId="0" applyFont="1" applyAlignment="1">
      <alignment horizontal="center"/>
    </xf>
    <xf numFmtId="0" fontId="19" fillId="7" borderId="0" xfId="0" applyFont="1" applyFill="1" applyAlignment="1">
      <alignment horizontal="center"/>
    </xf>
    <xf numFmtId="0" fontId="16" fillId="0" borderId="0" xfId="0" applyFont="1"/>
  </cellXfs>
  <cellStyles count="1">
    <cellStyle name="Normale" xfId="0" builtinId="0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8643"/>
          <c:h val="0.838286530162341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FANTATOUR!$A$2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FANTATOUR!$W$12</c:f>
              <c:numCache>
                <c:formatCode>General</c:formatCode>
                <c:ptCount val="1"/>
                <c:pt idx="0">
                  <c:v>882</c:v>
                </c:pt>
              </c:numCache>
            </c:numRef>
          </c:val>
        </c:ser>
        <c:ser>
          <c:idx val="1"/>
          <c:order val="1"/>
          <c:tx>
            <c:strRef>
              <c:f>FANTATOUR!$A$14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FANTATOUR!$W$24</c:f>
              <c:numCache>
                <c:formatCode>General</c:formatCode>
                <c:ptCount val="1"/>
                <c:pt idx="0">
                  <c:v>518</c:v>
                </c:pt>
              </c:numCache>
            </c:numRef>
          </c:val>
        </c:ser>
        <c:ser>
          <c:idx val="2"/>
          <c:order val="2"/>
          <c:tx>
            <c:strRef>
              <c:f>FANTATOUR!$A$26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FANTATOUR!$W$36</c:f>
              <c:numCache>
                <c:formatCode>General</c:formatCode>
                <c:ptCount val="1"/>
                <c:pt idx="0">
                  <c:v>1050</c:v>
                </c:pt>
              </c:numCache>
            </c:numRef>
          </c:val>
        </c:ser>
        <c:ser>
          <c:idx val="3"/>
          <c:order val="3"/>
          <c:tx>
            <c:strRef>
              <c:f>FANTATOUR!$A$38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FANTATOUR!$W$48</c:f>
              <c:numCache>
                <c:formatCode>General</c:formatCode>
                <c:ptCount val="1"/>
                <c:pt idx="0">
                  <c:v>81</c:v>
                </c:pt>
              </c:numCache>
            </c:numRef>
          </c:val>
        </c:ser>
        <c:ser>
          <c:idx val="4"/>
          <c:order val="4"/>
          <c:tx>
            <c:strRef>
              <c:f>FANTATOUR!$A$50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FANTATOUR!$W$60</c:f>
              <c:numCache>
                <c:formatCode>General</c:formatCode>
                <c:ptCount val="1"/>
                <c:pt idx="0">
                  <c:v>809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757888"/>
        <c:axId val="60759424"/>
      </c:barChart>
      <c:catAx>
        <c:axId val="60757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0759424"/>
        <c:crosses val="autoZero"/>
        <c:auto val="1"/>
        <c:lblAlgn val="ctr"/>
        <c:lblOffset val="100"/>
        <c:noMultiLvlLbl val="0"/>
      </c:catAx>
      <c:valAx>
        <c:axId val="60759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60757888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39165043658"/>
          <c:y val="0.25255694436796838"/>
          <c:w val="0.12564138071698094"/>
          <c:h val="0.52149955031844863"/>
        </c:manualLayout>
      </c:layout>
      <c:overlay val="0"/>
      <c:spPr>
        <a:solidFill>
          <a:srgbClr val="FFFF99"/>
        </a:solidFill>
      </c:spPr>
    </c:legend>
    <c:plotVisOnly val="1"/>
    <c:dispBlanksAs val="gap"/>
    <c:showDLblsOverMax val="0"/>
  </c:chart>
  <c:spPr>
    <a:solidFill>
      <a:srgbClr val="FFFF00"/>
    </a:solidFill>
    <a:ln>
      <a:solidFill>
        <a:srgbClr val="FFC000"/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522" r="0.75000000000000522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varyColors val="0"/>
        <c:ser>
          <c:idx val="0"/>
          <c:order val="0"/>
          <c:tx>
            <c:strRef>
              <c:f>FANTATOUR!$A$2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FANTATOUR!$B$13:$V$13</c:f>
              <c:numCache>
                <c:formatCode>General</c:formatCode>
                <c:ptCount val="21"/>
                <c:pt idx="0">
                  <c:v>44</c:v>
                </c:pt>
                <c:pt idx="1">
                  <c:v>75</c:v>
                </c:pt>
                <c:pt idx="2">
                  <c:v>111</c:v>
                </c:pt>
                <c:pt idx="3">
                  <c:v>172</c:v>
                </c:pt>
                <c:pt idx="4">
                  <c:v>196</c:v>
                </c:pt>
                <c:pt idx="5">
                  <c:v>216</c:v>
                </c:pt>
                <c:pt idx="6">
                  <c:v>251</c:v>
                </c:pt>
                <c:pt idx="7">
                  <c:v>302</c:v>
                </c:pt>
                <c:pt idx="8">
                  <c:v>330</c:v>
                </c:pt>
                <c:pt idx="9">
                  <c:v>335</c:v>
                </c:pt>
                <c:pt idx="10">
                  <c:v>356</c:v>
                </c:pt>
                <c:pt idx="11">
                  <c:v>424</c:v>
                </c:pt>
                <c:pt idx="12">
                  <c:v>437</c:v>
                </c:pt>
                <c:pt idx="13">
                  <c:v>483</c:v>
                </c:pt>
                <c:pt idx="14">
                  <c:v>534</c:v>
                </c:pt>
                <c:pt idx="15">
                  <c:v>554</c:v>
                </c:pt>
                <c:pt idx="16">
                  <c:v>569</c:v>
                </c:pt>
                <c:pt idx="17">
                  <c:v>633</c:v>
                </c:pt>
                <c:pt idx="18">
                  <c:v>678</c:v>
                </c:pt>
                <c:pt idx="19">
                  <c:v>718</c:v>
                </c:pt>
                <c:pt idx="20">
                  <c:v>882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FANTATOUR!$A$14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FANTATOUR!$B$25:$V$25</c:f>
              <c:numCache>
                <c:formatCode>General</c:formatCode>
                <c:ptCount val="21"/>
                <c:pt idx="0">
                  <c:v>40</c:v>
                </c:pt>
                <c:pt idx="1">
                  <c:v>75</c:v>
                </c:pt>
                <c:pt idx="2">
                  <c:v>93</c:v>
                </c:pt>
                <c:pt idx="3">
                  <c:v>145</c:v>
                </c:pt>
                <c:pt idx="4">
                  <c:v>175</c:v>
                </c:pt>
                <c:pt idx="5">
                  <c:v>194</c:v>
                </c:pt>
                <c:pt idx="6">
                  <c:v>205</c:v>
                </c:pt>
                <c:pt idx="7">
                  <c:v>249</c:v>
                </c:pt>
                <c:pt idx="8">
                  <c:v>293</c:v>
                </c:pt>
                <c:pt idx="9">
                  <c:v>313</c:v>
                </c:pt>
                <c:pt idx="10">
                  <c:v>316</c:v>
                </c:pt>
                <c:pt idx="11">
                  <c:v>333</c:v>
                </c:pt>
                <c:pt idx="12">
                  <c:v>355</c:v>
                </c:pt>
                <c:pt idx="13">
                  <c:v>390</c:v>
                </c:pt>
                <c:pt idx="14">
                  <c:v>405</c:v>
                </c:pt>
                <c:pt idx="15">
                  <c:v>423</c:v>
                </c:pt>
                <c:pt idx="16">
                  <c:v>457</c:v>
                </c:pt>
                <c:pt idx="17">
                  <c:v>468</c:v>
                </c:pt>
                <c:pt idx="18">
                  <c:v>487</c:v>
                </c:pt>
                <c:pt idx="19">
                  <c:v>506</c:v>
                </c:pt>
                <c:pt idx="20">
                  <c:v>518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FANTATOUR!$A$26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val>
            <c:numRef>
              <c:f>FANTATOUR!$B$37:$V$37</c:f>
              <c:numCache>
                <c:formatCode>General</c:formatCode>
                <c:ptCount val="21"/>
                <c:pt idx="0">
                  <c:v>47</c:v>
                </c:pt>
                <c:pt idx="1">
                  <c:v>97</c:v>
                </c:pt>
                <c:pt idx="2">
                  <c:v>167</c:v>
                </c:pt>
                <c:pt idx="3">
                  <c:v>221</c:v>
                </c:pt>
                <c:pt idx="4">
                  <c:v>265</c:v>
                </c:pt>
                <c:pt idx="5">
                  <c:v>314</c:v>
                </c:pt>
                <c:pt idx="6">
                  <c:v>355</c:v>
                </c:pt>
                <c:pt idx="7">
                  <c:v>401</c:v>
                </c:pt>
                <c:pt idx="8">
                  <c:v>408</c:v>
                </c:pt>
                <c:pt idx="9">
                  <c:v>444</c:v>
                </c:pt>
                <c:pt idx="10">
                  <c:v>459</c:v>
                </c:pt>
                <c:pt idx="11">
                  <c:v>510</c:v>
                </c:pt>
                <c:pt idx="12">
                  <c:v>556</c:v>
                </c:pt>
                <c:pt idx="13">
                  <c:v>604</c:v>
                </c:pt>
                <c:pt idx="14">
                  <c:v>628</c:v>
                </c:pt>
                <c:pt idx="15">
                  <c:v>670</c:v>
                </c:pt>
                <c:pt idx="16">
                  <c:v>714</c:v>
                </c:pt>
                <c:pt idx="17">
                  <c:v>761</c:v>
                </c:pt>
                <c:pt idx="18">
                  <c:v>819</c:v>
                </c:pt>
                <c:pt idx="19">
                  <c:v>854</c:v>
                </c:pt>
                <c:pt idx="20">
                  <c:v>1050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FANTATOUR!$A$38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FANTATOUR!$B$49:$V$49</c:f>
              <c:numCache>
                <c:formatCode>General</c:formatCode>
                <c:ptCount val="21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30</c:v>
                </c:pt>
                <c:pt idx="4">
                  <c:v>33</c:v>
                </c:pt>
                <c:pt idx="5">
                  <c:v>36</c:v>
                </c:pt>
                <c:pt idx="6">
                  <c:v>41</c:v>
                </c:pt>
                <c:pt idx="7">
                  <c:v>51</c:v>
                </c:pt>
                <c:pt idx="8">
                  <c:v>51</c:v>
                </c:pt>
                <c:pt idx="9">
                  <c:v>61</c:v>
                </c:pt>
                <c:pt idx="10">
                  <c:v>71</c:v>
                </c:pt>
                <c:pt idx="11">
                  <c:v>71</c:v>
                </c:pt>
                <c:pt idx="12">
                  <c:v>71</c:v>
                </c:pt>
                <c:pt idx="13">
                  <c:v>71</c:v>
                </c:pt>
                <c:pt idx="14">
                  <c:v>71</c:v>
                </c:pt>
                <c:pt idx="15">
                  <c:v>71</c:v>
                </c:pt>
                <c:pt idx="16">
                  <c:v>61</c:v>
                </c:pt>
                <c:pt idx="17">
                  <c:v>61</c:v>
                </c:pt>
                <c:pt idx="18">
                  <c:v>61</c:v>
                </c:pt>
                <c:pt idx="19">
                  <c:v>69</c:v>
                </c:pt>
                <c:pt idx="20">
                  <c:v>81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FANTATOUR!$A$50</c:f>
              <c:strCache>
                <c:ptCount val="1"/>
                <c:pt idx="0">
                  <c:v>MAFFO</c:v>
                </c:pt>
              </c:strCache>
            </c:strRef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FANTATOUR!$B$61:$V$61</c:f>
              <c:numCache>
                <c:formatCode>General</c:formatCode>
                <c:ptCount val="21"/>
                <c:pt idx="0">
                  <c:v>8</c:v>
                </c:pt>
                <c:pt idx="1">
                  <c:v>26</c:v>
                </c:pt>
                <c:pt idx="2">
                  <c:v>54</c:v>
                </c:pt>
                <c:pt idx="3">
                  <c:v>65</c:v>
                </c:pt>
                <c:pt idx="4">
                  <c:v>86</c:v>
                </c:pt>
                <c:pt idx="5">
                  <c:v>117</c:v>
                </c:pt>
                <c:pt idx="6">
                  <c:v>151</c:v>
                </c:pt>
                <c:pt idx="7">
                  <c:v>154</c:v>
                </c:pt>
                <c:pt idx="8">
                  <c:v>200</c:v>
                </c:pt>
                <c:pt idx="9">
                  <c:v>264</c:v>
                </c:pt>
                <c:pt idx="10">
                  <c:v>336</c:v>
                </c:pt>
                <c:pt idx="11">
                  <c:v>368</c:v>
                </c:pt>
                <c:pt idx="12">
                  <c:v>403</c:v>
                </c:pt>
                <c:pt idx="13">
                  <c:v>437</c:v>
                </c:pt>
                <c:pt idx="14">
                  <c:v>490</c:v>
                </c:pt>
                <c:pt idx="15">
                  <c:v>549</c:v>
                </c:pt>
                <c:pt idx="16">
                  <c:v>599</c:v>
                </c:pt>
                <c:pt idx="17">
                  <c:v>636</c:v>
                </c:pt>
                <c:pt idx="18">
                  <c:v>646</c:v>
                </c:pt>
                <c:pt idx="19">
                  <c:v>688</c:v>
                </c:pt>
                <c:pt idx="20">
                  <c:v>809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16000"/>
        <c:axId val="61215104"/>
      </c:lineChart>
      <c:catAx>
        <c:axId val="6081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6121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215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60816000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72694202657"/>
          <c:y val="0.21498399087548858"/>
          <c:w val="8.8172514619882958E-2"/>
          <c:h val="0.53429415563892224"/>
        </c:manualLayout>
      </c:layout>
      <c:overlay val="0"/>
      <c:spPr>
        <a:solidFill>
          <a:srgbClr val="FFFF99"/>
        </a:solidFill>
      </c:spPr>
    </c:legend>
    <c:plotVisOnly val="1"/>
    <c:dispBlanksAs val="gap"/>
    <c:showDLblsOverMax val="0"/>
  </c:chart>
  <c:spPr>
    <a:solidFill>
      <a:srgbClr val="FFFF00"/>
    </a:solidFill>
    <a:ln w="12700">
      <a:solidFill>
        <a:srgbClr val="FFC000"/>
      </a:solidFill>
    </a:ln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522" r="0.750000000000005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64</xdr:row>
      <xdr:rowOff>19050</xdr:rowOff>
    </xdr:from>
    <xdr:to>
      <xdr:col>24</xdr:col>
      <xdr:colOff>523875</xdr:colOff>
      <xdr:row>80</xdr:row>
      <xdr:rowOff>152400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82</xdr:row>
      <xdr:rowOff>104775</xdr:rowOff>
    </xdr:from>
    <xdr:to>
      <xdr:col>28</xdr:col>
      <xdr:colOff>495300</xdr:colOff>
      <xdr:row>105</xdr:row>
      <xdr:rowOff>19050</xdr:rowOff>
    </xdr:to>
    <xdr:graphicFrame macro="">
      <xdr:nvGraphicFramePr>
        <xdr:cNvPr id="102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1"/>
  <sheetViews>
    <sheetView tabSelected="1" topLeftCell="A16" zoomScaleNormal="100" workbookViewId="0">
      <selection activeCell="A26" sqref="A26"/>
    </sheetView>
  </sheetViews>
  <sheetFormatPr defaultRowHeight="12.75" x14ac:dyDescent="0.2"/>
  <cols>
    <col min="1" max="1" width="21.42578125" bestFit="1" customWidth="1"/>
    <col min="2" max="2" width="5.42578125" bestFit="1" customWidth="1"/>
    <col min="3" max="20" width="3.7109375" customWidth="1"/>
    <col min="21" max="22" width="5" bestFit="1" customWidth="1"/>
    <col min="23" max="23" width="4.85546875" customWidth="1"/>
    <col min="24" max="24" width="0.42578125" customWidth="1"/>
    <col min="25" max="25" width="12.140625" customWidth="1"/>
    <col min="26" max="26" width="5.7109375" customWidth="1"/>
    <col min="27" max="28" width="4.7109375" customWidth="1"/>
  </cols>
  <sheetData>
    <row r="1" spans="1:26" x14ac:dyDescent="0.2">
      <c r="A1" s="8"/>
      <c r="B1" s="4"/>
      <c r="C1" s="1"/>
      <c r="D1" s="1"/>
      <c r="E1" s="1"/>
      <c r="F1" s="1"/>
      <c r="G1" s="1"/>
      <c r="H1" s="20" t="s">
        <v>50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" t="s">
        <v>5</v>
      </c>
      <c r="Z1" s="3"/>
    </row>
    <row r="2" spans="1:26" x14ac:dyDescent="0.2">
      <c r="A2" s="17" t="s">
        <v>37</v>
      </c>
      <c r="B2" s="18">
        <v>1</v>
      </c>
      <c r="C2" s="18">
        <v>2</v>
      </c>
      <c r="D2" s="18">
        <v>3</v>
      </c>
      <c r="E2" s="31">
        <v>4</v>
      </c>
      <c r="F2" s="18">
        <v>5</v>
      </c>
      <c r="G2" s="18">
        <v>6</v>
      </c>
      <c r="H2" s="18">
        <v>7</v>
      </c>
      <c r="I2" s="31">
        <v>8</v>
      </c>
      <c r="J2" s="18">
        <v>9</v>
      </c>
      <c r="K2" s="18">
        <v>10</v>
      </c>
      <c r="L2" s="18">
        <v>11</v>
      </c>
      <c r="M2" s="31">
        <v>12</v>
      </c>
      <c r="N2" s="18">
        <v>13</v>
      </c>
      <c r="O2" s="18">
        <v>14</v>
      </c>
      <c r="P2" s="18">
        <v>15</v>
      </c>
      <c r="Q2" s="18">
        <v>16</v>
      </c>
      <c r="R2" s="18">
        <v>17</v>
      </c>
      <c r="S2" s="31">
        <v>18</v>
      </c>
      <c r="T2" s="18">
        <v>19</v>
      </c>
      <c r="U2" s="18">
        <v>20</v>
      </c>
      <c r="V2" s="18">
        <v>21</v>
      </c>
      <c r="W2" s="18" t="s">
        <v>2</v>
      </c>
      <c r="X2" s="4"/>
      <c r="Y2" s="3">
        <v>1</v>
      </c>
      <c r="Z2" s="5">
        <v>25</v>
      </c>
    </row>
    <row r="3" spans="1:26" x14ac:dyDescent="0.2">
      <c r="A3" s="3" t="s">
        <v>35</v>
      </c>
      <c r="B3" s="18"/>
      <c r="C3" s="18">
        <v>25</v>
      </c>
      <c r="D3" s="40">
        <f>25+6</f>
        <v>31</v>
      </c>
      <c r="E3" s="18"/>
      <c r="F3" s="18"/>
      <c r="G3" s="18"/>
      <c r="H3" s="18"/>
      <c r="I3" s="18"/>
      <c r="J3" s="18"/>
      <c r="K3" s="18"/>
      <c r="L3" s="18">
        <f>16</f>
        <v>16</v>
      </c>
      <c r="M3" s="18"/>
      <c r="N3" s="18"/>
      <c r="O3" s="18"/>
      <c r="P3" s="18">
        <f>20</f>
        <v>20</v>
      </c>
      <c r="Q3" s="18"/>
      <c r="R3" s="18"/>
      <c r="S3" s="18"/>
      <c r="T3" s="18"/>
      <c r="U3" s="18"/>
      <c r="V3" s="18">
        <f>14</f>
        <v>14</v>
      </c>
      <c r="W3" s="18">
        <f>SUM(B3:V3)</f>
        <v>106</v>
      </c>
      <c r="X3" s="4"/>
      <c r="Y3" s="3">
        <v>2</v>
      </c>
      <c r="Z3" s="3">
        <v>20</v>
      </c>
    </row>
    <row r="4" spans="1:26" x14ac:dyDescent="0.2">
      <c r="A4" s="3" t="s">
        <v>38</v>
      </c>
      <c r="B4" s="18"/>
      <c r="C4" s="18"/>
      <c r="D4" s="18"/>
      <c r="E4" s="18">
        <f>1</f>
        <v>1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>
        <f t="shared" ref="W4:W11" si="0">SUM(B4:V4)</f>
        <v>1</v>
      </c>
      <c r="X4" s="4"/>
      <c r="Y4" s="3">
        <v>3</v>
      </c>
      <c r="Z4" s="3">
        <v>16</v>
      </c>
    </row>
    <row r="5" spans="1:26" x14ac:dyDescent="0.2">
      <c r="A5" s="3" t="s">
        <v>46</v>
      </c>
      <c r="B5" s="18"/>
      <c r="C5" s="18"/>
      <c r="D5" s="18"/>
      <c r="E5" s="18">
        <f>3</f>
        <v>3</v>
      </c>
      <c r="F5" s="18"/>
      <c r="G5" s="18"/>
      <c r="H5" s="18"/>
      <c r="I5" s="18">
        <f>2</f>
        <v>2</v>
      </c>
      <c r="J5" s="18"/>
      <c r="K5" s="18"/>
      <c r="L5" s="18"/>
      <c r="M5" s="18">
        <f>14</f>
        <v>14</v>
      </c>
      <c r="N5" s="18"/>
      <c r="O5" s="18">
        <f>5</f>
        <v>5</v>
      </c>
      <c r="P5" s="18"/>
      <c r="Q5" s="18"/>
      <c r="R5" s="18"/>
      <c r="S5" s="18">
        <f>14</f>
        <v>14</v>
      </c>
      <c r="T5" s="18">
        <f>1</f>
        <v>1</v>
      </c>
      <c r="U5" s="18"/>
      <c r="V5" s="18"/>
      <c r="W5" s="18">
        <f>SUM(B5:V5)</f>
        <v>39</v>
      </c>
      <c r="X5" s="4"/>
      <c r="Y5" s="3">
        <v>4</v>
      </c>
      <c r="Z5" s="3">
        <v>14</v>
      </c>
    </row>
    <row r="6" spans="1:26" x14ac:dyDescent="0.2">
      <c r="A6" s="33" t="s">
        <v>51</v>
      </c>
      <c r="B6" s="18">
        <f>20+10</f>
        <v>30</v>
      </c>
      <c r="C6" s="18">
        <v>6</v>
      </c>
      <c r="D6" s="18">
        <v>5</v>
      </c>
      <c r="E6" s="41">
        <f>25+10</f>
        <v>35</v>
      </c>
      <c r="F6" s="31">
        <f>5+10</f>
        <v>15</v>
      </c>
      <c r="G6" s="18">
        <f>4+10</f>
        <v>14</v>
      </c>
      <c r="H6" s="18">
        <v>10</v>
      </c>
      <c r="I6" s="18">
        <f>16+10</f>
        <v>26</v>
      </c>
      <c r="J6" s="18">
        <f>10+5</f>
        <v>15</v>
      </c>
      <c r="K6" s="18">
        <v>5</v>
      </c>
      <c r="L6" s="18">
        <v>5</v>
      </c>
      <c r="M6" s="18">
        <f>12+5</f>
        <v>17</v>
      </c>
      <c r="N6" s="18">
        <v>5</v>
      </c>
      <c r="O6" s="18">
        <f>14+5</f>
        <v>19</v>
      </c>
      <c r="P6" s="18">
        <v>5</v>
      </c>
      <c r="Q6" s="18">
        <f>5+10</f>
        <v>15</v>
      </c>
      <c r="R6" s="18">
        <f>10</f>
        <v>10</v>
      </c>
      <c r="S6" s="18">
        <f>16</f>
        <v>16</v>
      </c>
      <c r="T6" s="18">
        <f>12+5</f>
        <v>17</v>
      </c>
      <c r="U6" s="36">
        <f>20+15</f>
        <v>35</v>
      </c>
      <c r="V6" s="36">
        <v>15</v>
      </c>
      <c r="W6" s="36">
        <f>SUM(B6:V6)+100</f>
        <v>420</v>
      </c>
      <c r="X6" s="4"/>
      <c r="Y6" s="3">
        <v>5</v>
      </c>
      <c r="Z6" s="3">
        <v>12</v>
      </c>
    </row>
    <row r="7" spans="1:26" x14ac:dyDescent="0.2">
      <c r="A7" s="3" t="s">
        <v>36</v>
      </c>
      <c r="B7" s="18">
        <v>1</v>
      </c>
      <c r="C7" s="18"/>
      <c r="D7" s="18"/>
      <c r="E7" s="18">
        <f>2</f>
        <v>2</v>
      </c>
      <c r="F7" s="18"/>
      <c r="G7" s="18"/>
      <c r="H7" s="18"/>
      <c r="I7" s="18">
        <f>9</f>
        <v>9</v>
      </c>
      <c r="J7" s="18">
        <f>6</f>
        <v>6</v>
      </c>
      <c r="K7" s="18"/>
      <c r="L7" s="18"/>
      <c r="M7" s="18">
        <f>9</f>
        <v>9</v>
      </c>
      <c r="N7" s="18"/>
      <c r="O7" s="18">
        <f>4</f>
        <v>4</v>
      </c>
      <c r="P7" s="18"/>
      <c r="Q7" s="18"/>
      <c r="R7" s="18"/>
      <c r="S7" s="18">
        <f>9</f>
        <v>9</v>
      </c>
      <c r="T7" s="18">
        <f>9</f>
        <v>9</v>
      </c>
      <c r="U7" s="18"/>
      <c r="V7" s="18"/>
      <c r="W7" s="18">
        <f t="shared" si="0"/>
        <v>49</v>
      </c>
      <c r="X7" s="4"/>
      <c r="Y7" s="3">
        <v>6</v>
      </c>
      <c r="Z7" s="3">
        <v>10</v>
      </c>
    </row>
    <row r="8" spans="1:26" x14ac:dyDescent="0.2">
      <c r="A8" s="3" t="s">
        <v>52</v>
      </c>
      <c r="B8" s="18"/>
      <c r="C8" s="18"/>
      <c r="D8" s="18"/>
      <c r="E8" s="18"/>
      <c r="F8" s="18"/>
      <c r="G8" s="18"/>
      <c r="H8" s="18">
        <f>20</f>
        <v>20</v>
      </c>
      <c r="I8" s="18"/>
      <c r="J8" s="18"/>
      <c r="K8" s="18"/>
      <c r="L8" s="18"/>
      <c r="M8" s="18"/>
      <c r="N8" s="18">
        <f>8</f>
        <v>8</v>
      </c>
      <c r="O8" s="18"/>
      <c r="P8" s="18">
        <f>16</f>
        <v>16</v>
      </c>
      <c r="Q8" s="18"/>
      <c r="R8" s="18"/>
      <c r="S8" s="18"/>
      <c r="T8" s="18"/>
      <c r="U8" s="18"/>
      <c r="V8" s="18"/>
      <c r="W8" s="18">
        <f t="shared" si="0"/>
        <v>44</v>
      </c>
      <c r="X8" s="4"/>
      <c r="Y8" s="3">
        <v>7</v>
      </c>
      <c r="Z8" s="3">
        <v>9</v>
      </c>
    </row>
    <row r="9" spans="1:26" x14ac:dyDescent="0.2">
      <c r="A9" s="3" t="s">
        <v>53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>
        <f>2</f>
        <v>2</v>
      </c>
      <c r="N9" s="18"/>
      <c r="O9" s="18"/>
      <c r="P9" s="18"/>
      <c r="Q9" s="18"/>
      <c r="R9" s="18"/>
      <c r="S9" s="18"/>
      <c r="T9" s="18"/>
      <c r="U9" s="18"/>
      <c r="V9" s="18"/>
      <c r="W9" s="18">
        <f>SUM(B9:V9)</f>
        <v>2</v>
      </c>
      <c r="X9" s="4"/>
      <c r="Y9" s="3">
        <v>8</v>
      </c>
      <c r="Z9" s="3">
        <v>8</v>
      </c>
    </row>
    <row r="10" spans="1:26" x14ac:dyDescent="0.2">
      <c r="A10" s="43" t="s">
        <v>48</v>
      </c>
      <c r="B10" s="18">
        <v>9</v>
      </c>
      <c r="C10" s="18"/>
      <c r="D10" s="18"/>
      <c r="E10" s="18">
        <v>6</v>
      </c>
      <c r="F10" s="18">
        <f>4</f>
        <v>4</v>
      </c>
      <c r="G10" s="18">
        <f>1</f>
        <v>1</v>
      </c>
      <c r="H10" s="18"/>
      <c r="I10" s="18">
        <f>3</f>
        <v>3</v>
      </c>
      <c r="J10" s="18"/>
      <c r="K10" s="18"/>
      <c r="L10" s="18"/>
      <c r="M10" s="18"/>
      <c r="N10" s="42">
        <f>-10</f>
        <v>-10</v>
      </c>
      <c r="O10" s="42"/>
      <c r="P10" s="42"/>
      <c r="Q10" s="42"/>
      <c r="R10" s="42"/>
      <c r="S10" s="42"/>
      <c r="T10" s="42"/>
      <c r="U10" s="42"/>
      <c r="V10" s="42"/>
      <c r="W10" s="42">
        <f t="shared" si="0"/>
        <v>13</v>
      </c>
      <c r="X10" s="4"/>
      <c r="Y10" s="3">
        <v>9</v>
      </c>
      <c r="Z10" s="3">
        <v>7</v>
      </c>
    </row>
    <row r="11" spans="1:26" x14ac:dyDescent="0.2">
      <c r="A11" s="3" t="s">
        <v>41</v>
      </c>
      <c r="B11" s="18">
        <v>4</v>
      </c>
      <c r="C11" s="18"/>
      <c r="D11" s="18"/>
      <c r="E11" s="18">
        <f>9+5</f>
        <v>14</v>
      </c>
      <c r="F11" s="18">
        <v>5</v>
      </c>
      <c r="G11" s="18">
        <v>5</v>
      </c>
      <c r="H11" s="18">
        <v>5</v>
      </c>
      <c r="I11" s="18">
        <f>6+5</f>
        <v>11</v>
      </c>
      <c r="J11" s="18">
        <f>7</f>
        <v>7</v>
      </c>
      <c r="K11" s="18"/>
      <c r="L11" s="18"/>
      <c r="M11" s="18">
        <f>16+10</f>
        <v>26</v>
      </c>
      <c r="N11" s="18">
        <v>10</v>
      </c>
      <c r="O11" s="18">
        <f>8+10</f>
        <v>18</v>
      </c>
      <c r="P11" s="18">
        <v>10</v>
      </c>
      <c r="Q11" s="18">
        <v>5</v>
      </c>
      <c r="R11" s="18">
        <f>5</f>
        <v>5</v>
      </c>
      <c r="S11" s="18">
        <f>20+5</f>
        <v>25</v>
      </c>
      <c r="T11" s="18">
        <f>8+10</f>
        <v>18</v>
      </c>
      <c r="U11" s="18">
        <v>5</v>
      </c>
      <c r="V11" s="18">
        <v>5</v>
      </c>
      <c r="W11" s="18">
        <f>SUM(B11:V11)+30</f>
        <v>208</v>
      </c>
      <c r="X11" s="4"/>
      <c r="Y11" s="3">
        <v>10</v>
      </c>
      <c r="Z11" s="3">
        <v>6</v>
      </c>
    </row>
    <row r="12" spans="1:26" x14ac:dyDescent="0.2">
      <c r="A12" s="2" t="s">
        <v>9</v>
      </c>
      <c r="B12" s="18">
        <f t="shared" ref="B12:C12" si="1">SUM(B3:B11)</f>
        <v>44</v>
      </c>
      <c r="C12" s="18">
        <f t="shared" si="1"/>
        <v>31</v>
      </c>
      <c r="D12" s="18">
        <f t="shared" ref="D12:E12" si="2">SUM(D3:D11)</f>
        <v>36</v>
      </c>
      <c r="E12" s="18">
        <f t="shared" si="2"/>
        <v>61</v>
      </c>
      <c r="F12" s="18">
        <f t="shared" ref="F12:H12" si="3">SUM(F3:F11)</f>
        <v>24</v>
      </c>
      <c r="G12" s="18">
        <f t="shared" si="3"/>
        <v>20</v>
      </c>
      <c r="H12" s="18">
        <f t="shared" si="3"/>
        <v>35</v>
      </c>
      <c r="I12" s="18">
        <f t="shared" ref="I12:J12" si="4">SUM(I3:I11)</f>
        <v>51</v>
      </c>
      <c r="J12" s="18">
        <f t="shared" si="4"/>
        <v>28</v>
      </c>
      <c r="K12" s="18">
        <f t="shared" ref="K12:M12" si="5">SUM(K3:K11)</f>
        <v>5</v>
      </c>
      <c r="L12" s="18">
        <f t="shared" si="5"/>
        <v>21</v>
      </c>
      <c r="M12" s="18">
        <f t="shared" si="5"/>
        <v>68</v>
      </c>
      <c r="N12" s="18">
        <f t="shared" ref="N12:Q12" si="6">SUM(N3:N11)</f>
        <v>13</v>
      </c>
      <c r="O12" s="18">
        <f t="shared" si="6"/>
        <v>46</v>
      </c>
      <c r="P12" s="18">
        <f t="shared" si="6"/>
        <v>51</v>
      </c>
      <c r="Q12" s="18">
        <f t="shared" si="6"/>
        <v>20</v>
      </c>
      <c r="R12" s="18">
        <f t="shared" ref="R12:U12" si="7">SUM(R3:R11)</f>
        <v>15</v>
      </c>
      <c r="S12" s="18">
        <f t="shared" si="7"/>
        <v>64</v>
      </c>
      <c r="T12" s="18">
        <f t="shared" si="7"/>
        <v>45</v>
      </c>
      <c r="U12" s="18">
        <f t="shared" si="7"/>
        <v>40</v>
      </c>
      <c r="V12" s="18">
        <f t="shared" ref="V12" si="8">SUM(V3:V11)</f>
        <v>34</v>
      </c>
      <c r="W12" s="18">
        <f>SUM(W3:W11)</f>
        <v>882</v>
      </c>
      <c r="X12" s="4"/>
      <c r="Y12" s="3">
        <v>11</v>
      </c>
      <c r="Z12" s="3">
        <v>5</v>
      </c>
    </row>
    <row r="13" spans="1:26" x14ac:dyDescent="0.2">
      <c r="A13" s="2" t="s">
        <v>3</v>
      </c>
      <c r="B13" s="18">
        <f>B12</f>
        <v>44</v>
      </c>
      <c r="C13" s="18">
        <f t="shared" ref="C13:V13" si="9">B13+C12</f>
        <v>75</v>
      </c>
      <c r="D13" s="18">
        <f t="shared" si="9"/>
        <v>111</v>
      </c>
      <c r="E13" s="18">
        <f t="shared" si="9"/>
        <v>172</v>
      </c>
      <c r="F13" s="18">
        <f t="shared" si="9"/>
        <v>196</v>
      </c>
      <c r="G13" s="18">
        <f t="shared" si="9"/>
        <v>216</v>
      </c>
      <c r="H13" s="18">
        <f t="shared" si="9"/>
        <v>251</v>
      </c>
      <c r="I13" s="18">
        <f t="shared" si="9"/>
        <v>302</v>
      </c>
      <c r="J13" s="18">
        <f t="shared" si="9"/>
        <v>330</v>
      </c>
      <c r="K13" s="18">
        <f t="shared" si="9"/>
        <v>335</v>
      </c>
      <c r="L13" s="18">
        <f t="shared" si="9"/>
        <v>356</v>
      </c>
      <c r="M13" s="18">
        <f t="shared" si="9"/>
        <v>424</v>
      </c>
      <c r="N13" s="18">
        <f t="shared" si="9"/>
        <v>437</v>
      </c>
      <c r="O13" s="18">
        <f t="shared" si="9"/>
        <v>483</v>
      </c>
      <c r="P13" s="18">
        <f t="shared" si="9"/>
        <v>534</v>
      </c>
      <c r="Q13" s="18">
        <f t="shared" si="9"/>
        <v>554</v>
      </c>
      <c r="R13" s="18">
        <f t="shared" si="9"/>
        <v>569</v>
      </c>
      <c r="S13" s="18">
        <f t="shared" si="9"/>
        <v>633</v>
      </c>
      <c r="T13" s="18">
        <f t="shared" si="9"/>
        <v>678</v>
      </c>
      <c r="U13" s="18">
        <f t="shared" si="9"/>
        <v>718</v>
      </c>
      <c r="V13" s="18">
        <f>U13+V12+100+30</f>
        <v>882</v>
      </c>
      <c r="W13" s="18">
        <f>AVERAGE(W3:W11)</f>
        <v>98</v>
      </c>
      <c r="X13" s="4"/>
      <c r="Y13" s="3">
        <v>12</v>
      </c>
      <c r="Z13" s="3">
        <v>4</v>
      </c>
    </row>
    <row r="14" spans="1:26" x14ac:dyDescent="0.2">
      <c r="A14" s="17" t="s">
        <v>25</v>
      </c>
      <c r="B14" s="18">
        <v>1</v>
      </c>
      <c r="C14" s="18">
        <v>2</v>
      </c>
      <c r="D14" s="18">
        <v>3</v>
      </c>
      <c r="E14" s="18">
        <v>4</v>
      </c>
      <c r="F14" s="18">
        <v>5</v>
      </c>
      <c r="G14" s="18">
        <v>6</v>
      </c>
      <c r="H14" s="18">
        <v>7</v>
      </c>
      <c r="I14" s="18">
        <v>8</v>
      </c>
      <c r="J14" s="18">
        <v>9</v>
      </c>
      <c r="K14" s="18">
        <v>10</v>
      </c>
      <c r="L14" s="18">
        <v>11</v>
      </c>
      <c r="M14" s="18">
        <v>12</v>
      </c>
      <c r="N14" s="18">
        <v>13</v>
      </c>
      <c r="O14" s="18">
        <v>14</v>
      </c>
      <c r="P14" s="18">
        <v>15</v>
      </c>
      <c r="Q14" s="18">
        <v>16</v>
      </c>
      <c r="R14" s="18">
        <v>17</v>
      </c>
      <c r="S14" s="18">
        <v>18</v>
      </c>
      <c r="T14" s="18">
        <v>19</v>
      </c>
      <c r="U14" s="18">
        <v>20</v>
      </c>
      <c r="V14" s="18">
        <v>21</v>
      </c>
      <c r="W14" s="18" t="s">
        <v>2</v>
      </c>
      <c r="X14" s="4"/>
      <c r="Y14" s="3">
        <v>13</v>
      </c>
      <c r="Z14" s="3">
        <v>3</v>
      </c>
    </row>
    <row r="15" spans="1:26" x14ac:dyDescent="0.2">
      <c r="A15" s="30" t="s">
        <v>55</v>
      </c>
      <c r="B15" s="18"/>
      <c r="C15" s="18"/>
      <c r="D15" s="18"/>
      <c r="E15" s="18">
        <f>20</f>
        <v>20</v>
      </c>
      <c r="F15" s="18"/>
      <c r="G15" s="18"/>
      <c r="H15" s="18"/>
      <c r="I15" s="18">
        <f>8</f>
        <v>8</v>
      </c>
      <c r="J15" s="18">
        <f>4</f>
        <v>4</v>
      </c>
      <c r="K15" s="18"/>
      <c r="L15" s="18"/>
      <c r="M15" s="18">
        <f>8</f>
        <v>8</v>
      </c>
      <c r="N15" s="18"/>
      <c r="O15" s="18">
        <f>10</f>
        <v>10</v>
      </c>
      <c r="P15" s="18"/>
      <c r="Q15" s="18">
        <f>4</f>
        <v>4</v>
      </c>
      <c r="R15" s="18"/>
      <c r="S15" s="18">
        <f>1</f>
        <v>1</v>
      </c>
      <c r="T15" s="18">
        <f>16</f>
        <v>16</v>
      </c>
      <c r="U15" s="18">
        <f>16</f>
        <v>16</v>
      </c>
      <c r="V15" s="18"/>
      <c r="W15" s="18">
        <f t="shared" ref="W15:W20" si="10">SUM(B15:V15)</f>
        <v>87</v>
      </c>
      <c r="X15" s="4"/>
      <c r="Y15" s="3">
        <v>14</v>
      </c>
      <c r="Z15" s="3">
        <v>2</v>
      </c>
    </row>
    <row r="16" spans="1:26" x14ac:dyDescent="0.2">
      <c r="A16" s="30" t="s">
        <v>39</v>
      </c>
      <c r="B16" s="18"/>
      <c r="C16" s="18">
        <f>25</f>
        <v>25</v>
      </c>
      <c r="D16" s="18"/>
      <c r="E16" s="18"/>
      <c r="F16" s="18"/>
      <c r="G16" s="18"/>
      <c r="H16" s="18"/>
      <c r="I16" s="18">
        <f>1</f>
        <v>1</v>
      </c>
      <c r="J16" s="18"/>
      <c r="K16" s="18"/>
      <c r="L16" s="18"/>
      <c r="M16" s="18"/>
      <c r="N16" s="18"/>
      <c r="O16" s="18"/>
      <c r="P16" s="18"/>
      <c r="Q16" s="18"/>
      <c r="R16" s="18"/>
      <c r="S16" s="18">
        <f>4</f>
        <v>4</v>
      </c>
      <c r="T16" s="18"/>
      <c r="U16" s="18"/>
      <c r="V16" s="18"/>
      <c r="W16" s="18">
        <f>SUM(B16:V16)</f>
        <v>30</v>
      </c>
      <c r="X16" s="4"/>
      <c r="Y16" s="3">
        <v>15</v>
      </c>
      <c r="Z16" s="3">
        <v>1</v>
      </c>
    </row>
    <row r="17" spans="1:29" x14ac:dyDescent="0.2">
      <c r="A17" s="3" t="s">
        <v>56</v>
      </c>
      <c r="B17" s="34">
        <f>25+15</f>
        <v>40</v>
      </c>
      <c r="C17" s="37">
        <v>10</v>
      </c>
      <c r="D17" s="31">
        <v>10</v>
      </c>
      <c r="E17" s="18">
        <f>12+6</f>
        <v>18</v>
      </c>
      <c r="F17" s="37">
        <f>20+10</f>
        <v>30</v>
      </c>
      <c r="G17" s="37">
        <f>9+10</f>
        <v>19</v>
      </c>
      <c r="H17" s="18">
        <f>2+6</f>
        <v>8</v>
      </c>
      <c r="I17" s="37">
        <f>20+10</f>
        <v>30</v>
      </c>
      <c r="J17" s="37">
        <f>14+10</f>
        <v>24</v>
      </c>
      <c r="K17" s="37">
        <f>2+10</f>
        <v>12</v>
      </c>
      <c r="L17" s="18">
        <v>3</v>
      </c>
      <c r="M17" s="18">
        <v>3</v>
      </c>
      <c r="N17" s="18">
        <f>6+3</f>
        <v>9</v>
      </c>
      <c r="O17" s="18">
        <v>3</v>
      </c>
      <c r="P17" s="18">
        <v>3</v>
      </c>
      <c r="Q17" s="18">
        <f>1+3</f>
        <v>4</v>
      </c>
      <c r="R17" s="18">
        <v>3</v>
      </c>
      <c r="S17" s="18">
        <v>3</v>
      </c>
      <c r="T17" s="18">
        <v>3</v>
      </c>
      <c r="U17" s="18">
        <v>3</v>
      </c>
      <c r="V17" s="18">
        <v>3</v>
      </c>
      <c r="W17" s="18">
        <f t="shared" si="10"/>
        <v>241</v>
      </c>
      <c r="X17" s="4"/>
    </row>
    <row r="18" spans="1:29" x14ac:dyDescent="0.2">
      <c r="A18" s="43" t="s">
        <v>57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42">
        <f>-10</f>
        <v>-10</v>
      </c>
      <c r="O18" s="42"/>
      <c r="P18" s="42"/>
      <c r="Q18" s="42"/>
      <c r="R18" s="42"/>
      <c r="S18" s="42"/>
      <c r="T18" s="42"/>
      <c r="U18" s="42"/>
      <c r="V18" s="42"/>
      <c r="W18" s="42">
        <f t="shared" si="10"/>
        <v>-10</v>
      </c>
      <c r="X18" s="4"/>
    </row>
    <row r="19" spans="1:29" x14ac:dyDescent="0.2">
      <c r="A19" s="30" t="s">
        <v>58</v>
      </c>
      <c r="B19" s="18"/>
      <c r="C19" s="18"/>
      <c r="D19" s="18"/>
      <c r="E19" s="18"/>
      <c r="F19" s="18"/>
      <c r="G19" s="18"/>
      <c r="H19" s="18"/>
      <c r="I19" s="18"/>
      <c r="J19" s="18">
        <f>16</f>
        <v>16</v>
      </c>
      <c r="K19" s="18"/>
      <c r="L19" s="18"/>
      <c r="M19" s="18"/>
      <c r="N19" s="18"/>
      <c r="O19" s="18"/>
      <c r="P19" s="18"/>
      <c r="Q19" s="18"/>
      <c r="R19" s="18">
        <f>16</f>
        <v>16</v>
      </c>
      <c r="S19" s="18"/>
      <c r="T19" s="18"/>
      <c r="U19" s="18"/>
      <c r="V19" s="18"/>
      <c r="W19" s="18">
        <f t="shared" si="10"/>
        <v>32</v>
      </c>
      <c r="X19" s="4"/>
      <c r="Y19" s="10" t="s">
        <v>6</v>
      </c>
      <c r="Z19" s="28"/>
      <c r="AA19" s="28"/>
      <c r="AB19" s="10">
        <v>-10</v>
      </c>
    </row>
    <row r="20" spans="1:29" x14ac:dyDescent="0.2">
      <c r="A20" s="3" t="s">
        <v>59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>
        <f>20</f>
        <v>20</v>
      </c>
      <c r="O20" s="18"/>
      <c r="P20" s="18"/>
      <c r="Q20" s="18"/>
      <c r="R20" s="18"/>
      <c r="S20" s="18"/>
      <c r="T20" s="18"/>
      <c r="U20" s="18"/>
      <c r="V20" s="18"/>
      <c r="W20" s="18">
        <f t="shared" si="10"/>
        <v>20</v>
      </c>
      <c r="X20" s="4"/>
      <c r="Y20" s="11" t="s">
        <v>7</v>
      </c>
      <c r="Z20" s="26"/>
      <c r="AA20" s="26"/>
      <c r="AB20" s="11">
        <v>-50</v>
      </c>
      <c r="AC20" s="7" t="s">
        <v>13</v>
      </c>
    </row>
    <row r="21" spans="1:29" x14ac:dyDescent="0.2">
      <c r="A21" s="30" t="s">
        <v>60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>
        <f t="shared" ref="W21:W23" si="11">SUM(B21:V21)</f>
        <v>0</v>
      </c>
      <c r="X21" s="4"/>
      <c r="Y21" s="29" t="s">
        <v>32</v>
      </c>
      <c r="Z21" s="27"/>
      <c r="AA21" s="27"/>
      <c r="AB21" s="27">
        <v>-200</v>
      </c>
      <c r="AC21" s="7" t="s">
        <v>33</v>
      </c>
    </row>
    <row r="22" spans="1:29" x14ac:dyDescent="0.2">
      <c r="A22" s="30" t="s">
        <v>61</v>
      </c>
      <c r="B22" s="18"/>
      <c r="C22" s="18"/>
      <c r="D22" s="18">
        <f>8</f>
        <v>8</v>
      </c>
      <c r="E22" s="18"/>
      <c r="F22" s="18"/>
      <c r="G22" s="18"/>
      <c r="H22" s="18">
        <f>3</f>
        <v>3</v>
      </c>
      <c r="I22" s="18"/>
      <c r="J22" s="18"/>
      <c r="K22" s="18">
        <f>8</f>
        <v>8</v>
      </c>
      <c r="L22" s="18"/>
      <c r="M22" s="18"/>
      <c r="N22" s="18"/>
      <c r="O22" s="18"/>
      <c r="P22" s="18">
        <f>2</f>
        <v>2</v>
      </c>
      <c r="Q22" s="18"/>
      <c r="R22" s="18">
        <f>5</f>
        <v>5</v>
      </c>
      <c r="S22" s="18"/>
      <c r="T22" s="18"/>
      <c r="U22" s="18"/>
      <c r="V22" s="18">
        <f>9</f>
        <v>9</v>
      </c>
      <c r="W22" s="18">
        <f t="shared" si="11"/>
        <v>35</v>
      </c>
      <c r="X22" s="4"/>
      <c r="Y22" s="12" t="s">
        <v>10</v>
      </c>
      <c r="Z22" s="25"/>
      <c r="AA22" s="25"/>
      <c r="AB22" s="12">
        <v>-100</v>
      </c>
    </row>
    <row r="23" spans="1:29" x14ac:dyDescent="0.2">
      <c r="A23" s="30" t="s">
        <v>62</v>
      </c>
      <c r="B23" s="18"/>
      <c r="C23" s="18"/>
      <c r="D23" s="18"/>
      <c r="E23" s="18">
        <f>14</f>
        <v>14</v>
      </c>
      <c r="F23" s="18"/>
      <c r="G23" s="18"/>
      <c r="H23" s="18"/>
      <c r="I23" s="18">
        <f>5</f>
        <v>5</v>
      </c>
      <c r="J23" s="18"/>
      <c r="K23" s="18"/>
      <c r="L23" s="18"/>
      <c r="M23" s="18">
        <f>3+3</f>
        <v>6</v>
      </c>
      <c r="N23" s="18">
        <v>3</v>
      </c>
      <c r="O23" s="44">
        <f>12+10</f>
        <v>22</v>
      </c>
      <c r="P23" s="44">
        <v>10</v>
      </c>
      <c r="Q23" s="44">
        <v>10</v>
      </c>
      <c r="R23" s="44">
        <v>10</v>
      </c>
      <c r="S23" s="18">
        <v>3</v>
      </c>
      <c r="T23" s="18"/>
      <c r="U23" s="18"/>
      <c r="V23" s="18"/>
      <c r="W23" s="18">
        <f t="shared" si="11"/>
        <v>83</v>
      </c>
      <c r="X23" s="4"/>
      <c r="Y23" s="38"/>
      <c r="Z23" s="39"/>
      <c r="AA23" s="39"/>
      <c r="AB23" s="38"/>
    </row>
    <row r="24" spans="1:29" x14ac:dyDescent="0.2">
      <c r="A24" s="2" t="s">
        <v>9</v>
      </c>
      <c r="B24" s="18">
        <f>SUM(B15:B23)</f>
        <v>40</v>
      </c>
      <c r="C24" s="18">
        <f>SUM(C15:C23)</f>
        <v>35</v>
      </c>
      <c r="D24" s="18">
        <f>SUM(D15:D23)</f>
        <v>18</v>
      </c>
      <c r="E24" s="18">
        <f>SUM(E15:E23)</f>
        <v>52</v>
      </c>
      <c r="F24" s="18">
        <f t="shared" ref="F24:V24" si="12">SUM(F15:F23)</f>
        <v>30</v>
      </c>
      <c r="G24" s="18">
        <f t="shared" si="12"/>
        <v>19</v>
      </c>
      <c r="H24" s="18">
        <f t="shared" si="12"/>
        <v>11</v>
      </c>
      <c r="I24" s="18">
        <f t="shared" si="12"/>
        <v>44</v>
      </c>
      <c r="J24" s="18">
        <f t="shared" si="12"/>
        <v>44</v>
      </c>
      <c r="K24" s="18">
        <f t="shared" si="12"/>
        <v>20</v>
      </c>
      <c r="L24" s="18">
        <f t="shared" si="12"/>
        <v>3</v>
      </c>
      <c r="M24" s="18">
        <f t="shared" si="12"/>
        <v>17</v>
      </c>
      <c r="N24" s="18">
        <f t="shared" si="12"/>
        <v>22</v>
      </c>
      <c r="O24" s="18">
        <f t="shared" si="12"/>
        <v>35</v>
      </c>
      <c r="P24" s="18">
        <f t="shared" si="12"/>
        <v>15</v>
      </c>
      <c r="Q24" s="18">
        <f t="shared" si="12"/>
        <v>18</v>
      </c>
      <c r="R24" s="18">
        <f t="shared" si="12"/>
        <v>34</v>
      </c>
      <c r="S24" s="18">
        <f t="shared" si="12"/>
        <v>11</v>
      </c>
      <c r="T24" s="18">
        <f t="shared" si="12"/>
        <v>19</v>
      </c>
      <c r="U24" s="18">
        <f t="shared" si="12"/>
        <v>19</v>
      </c>
      <c r="V24" s="18">
        <f t="shared" si="12"/>
        <v>12</v>
      </c>
      <c r="W24" s="18">
        <f>SUM(W15:W23)</f>
        <v>518</v>
      </c>
      <c r="Y24" s="3" t="s">
        <v>83</v>
      </c>
      <c r="Z24" s="9" t="s">
        <v>14</v>
      </c>
      <c r="AA24" s="9" t="s">
        <v>15</v>
      </c>
      <c r="AB24" s="9" t="s">
        <v>16</v>
      </c>
    </row>
    <row r="25" spans="1:29" x14ac:dyDescent="0.2">
      <c r="A25" s="2" t="s">
        <v>3</v>
      </c>
      <c r="B25" s="18">
        <f>B24</f>
        <v>40</v>
      </c>
      <c r="C25" s="18">
        <f t="shared" ref="C25:V25" si="13">B25+C24</f>
        <v>75</v>
      </c>
      <c r="D25" s="18">
        <f t="shared" si="13"/>
        <v>93</v>
      </c>
      <c r="E25" s="18">
        <f t="shared" si="13"/>
        <v>145</v>
      </c>
      <c r="F25" s="18">
        <f t="shared" si="13"/>
        <v>175</v>
      </c>
      <c r="G25" s="18">
        <f t="shared" si="13"/>
        <v>194</v>
      </c>
      <c r="H25" s="18">
        <f t="shared" si="13"/>
        <v>205</v>
      </c>
      <c r="I25" s="18">
        <f t="shared" si="13"/>
        <v>249</v>
      </c>
      <c r="J25" s="18">
        <f t="shared" si="13"/>
        <v>293</v>
      </c>
      <c r="K25" s="18">
        <f t="shared" si="13"/>
        <v>313</v>
      </c>
      <c r="L25" s="18">
        <f t="shared" si="13"/>
        <v>316</v>
      </c>
      <c r="M25" s="18">
        <f t="shared" si="13"/>
        <v>333</v>
      </c>
      <c r="N25" s="18">
        <f t="shared" si="13"/>
        <v>355</v>
      </c>
      <c r="O25" s="18">
        <f t="shared" si="13"/>
        <v>390</v>
      </c>
      <c r="P25" s="18">
        <f t="shared" si="13"/>
        <v>405</v>
      </c>
      <c r="Q25" s="18">
        <f t="shared" si="13"/>
        <v>423</v>
      </c>
      <c r="R25" s="18">
        <f t="shared" si="13"/>
        <v>457</v>
      </c>
      <c r="S25" s="18">
        <f t="shared" si="13"/>
        <v>468</v>
      </c>
      <c r="T25" s="18">
        <f t="shared" si="13"/>
        <v>487</v>
      </c>
      <c r="U25" s="18">
        <f t="shared" si="13"/>
        <v>506</v>
      </c>
      <c r="V25" s="18">
        <f t="shared" si="13"/>
        <v>518</v>
      </c>
      <c r="W25" s="18">
        <f>AVERAGE(W15:W23)</f>
        <v>57.555555555555557</v>
      </c>
      <c r="X25" s="4"/>
      <c r="Y25" s="21" t="s">
        <v>28</v>
      </c>
      <c r="Z25" s="3">
        <v>15</v>
      </c>
      <c r="AA25" s="3">
        <v>10</v>
      </c>
      <c r="AB25" s="3">
        <v>5</v>
      </c>
      <c r="AC25" s="3" t="s">
        <v>18</v>
      </c>
    </row>
    <row r="26" spans="1:29" x14ac:dyDescent="0.2">
      <c r="A26" s="33" t="s">
        <v>26</v>
      </c>
      <c r="B26" s="31">
        <v>1</v>
      </c>
      <c r="C26" s="31">
        <v>2</v>
      </c>
      <c r="D26" s="31">
        <v>3</v>
      </c>
      <c r="E26" s="18">
        <v>4</v>
      </c>
      <c r="F26" s="31">
        <v>5</v>
      </c>
      <c r="G26" s="31">
        <v>6</v>
      </c>
      <c r="H26" s="31">
        <v>7</v>
      </c>
      <c r="I26" s="18">
        <v>8</v>
      </c>
      <c r="J26" s="18">
        <v>9</v>
      </c>
      <c r="K26" s="18">
        <v>10</v>
      </c>
      <c r="L26" s="18">
        <v>11</v>
      </c>
      <c r="M26" s="18">
        <v>12</v>
      </c>
      <c r="N26" s="31">
        <v>13</v>
      </c>
      <c r="O26" s="31">
        <v>14</v>
      </c>
      <c r="P26" s="18">
        <v>15</v>
      </c>
      <c r="Q26" s="18">
        <v>16</v>
      </c>
      <c r="R26" s="18">
        <v>17</v>
      </c>
      <c r="S26" s="18">
        <v>18</v>
      </c>
      <c r="T26" s="31">
        <v>19</v>
      </c>
      <c r="U26" s="18">
        <v>20</v>
      </c>
      <c r="V26" s="18">
        <v>21</v>
      </c>
      <c r="W26" s="18" t="s">
        <v>2</v>
      </c>
      <c r="X26" s="4"/>
      <c r="Y26" s="22" t="s">
        <v>21</v>
      </c>
      <c r="Z26" s="3">
        <v>10</v>
      </c>
      <c r="AA26" s="3">
        <v>6</v>
      </c>
      <c r="AB26" s="3">
        <v>3</v>
      </c>
      <c r="AC26" s="3" t="s">
        <v>20</v>
      </c>
    </row>
    <row r="27" spans="1:29" x14ac:dyDescent="0.2">
      <c r="A27" s="30" t="s">
        <v>63</v>
      </c>
      <c r="B27" s="18"/>
      <c r="C27" s="18"/>
      <c r="D27" s="18"/>
      <c r="E27" s="18"/>
      <c r="F27" s="18"/>
      <c r="G27" s="18"/>
      <c r="H27" s="18"/>
      <c r="I27" s="18">
        <f>7</f>
        <v>7</v>
      </c>
      <c r="J27" s="18">
        <f>9</f>
        <v>9</v>
      </c>
      <c r="K27" s="18"/>
      <c r="L27" s="18"/>
      <c r="M27" s="18">
        <f>10</f>
        <v>10</v>
      </c>
      <c r="N27" s="18"/>
      <c r="O27" s="18">
        <f>16</f>
        <v>16</v>
      </c>
      <c r="P27" s="18"/>
      <c r="Q27" s="18"/>
      <c r="R27" s="18"/>
      <c r="S27" s="40">
        <f>25+10</f>
        <v>35</v>
      </c>
      <c r="T27" s="36">
        <f>7+15</f>
        <v>22</v>
      </c>
      <c r="U27" s="18">
        <v>10</v>
      </c>
      <c r="V27" s="18">
        <v>10</v>
      </c>
      <c r="W27" s="18">
        <f>SUM(B27:V27)+60+30</f>
        <v>209</v>
      </c>
      <c r="X27" s="4"/>
      <c r="Y27" s="23" t="s">
        <v>29</v>
      </c>
      <c r="Z27" s="3">
        <v>10</v>
      </c>
      <c r="AA27" s="3">
        <v>6</v>
      </c>
      <c r="AB27" s="3">
        <v>3</v>
      </c>
      <c r="AC27" s="3" t="s">
        <v>19</v>
      </c>
    </row>
    <row r="28" spans="1:29" x14ac:dyDescent="0.2">
      <c r="A28" s="46" t="s">
        <v>43</v>
      </c>
      <c r="B28" s="18"/>
      <c r="C28" s="18"/>
      <c r="D28" s="18"/>
      <c r="E28" s="18">
        <f>8</f>
        <v>8</v>
      </c>
      <c r="F28" s="18"/>
      <c r="G28" s="18"/>
      <c r="H28" s="18"/>
      <c r="I28" s="18">
        <f>14</f>
        <v>14</v>
      </c>
      <c r="J28" s="18">
        <f>2</f>
        <v>2</v>
      </c>
      <c r="K28" s="18"/>
      <c r="L28" s="18"/>
      <c r="M28" s="41">
        <f>25+10</f>
        <v>35</v>
      </c>
      <c r="N28" s="18">
        <v>6</v>
      </c>
      <c r="O28" s="18">
        <f>20+6</f>
        <v>26</v>
      </c>
      <c r="P28" s="18">
        <v>6</v>
      </c>
      <c r="Q28" s="18">
        <f>3+6</f>
        <v>9</v>
      </c>
      <c r="R28" s="18">
        <v>6</v>
      </c>
      <c r="S28" s="18">
        <v>6</v>
      </c>
      <c r="T28" s="31">
        <f>20+10</f>
        <v>30</v>
      </c>
      <c r="U28" s="31">
        <f>9+10</f>
        <v>19</v>
      </c>
      <c r="V28" s="31">
        <v>10</v>
      </c>
      <c r="W28" s="31">
        <f>SUM(B28:V28)+50</f>
        <v>227</v>
      </c>
      <c r="X28" s="4"/>
      <c r="Y28" s="32" t="s">
        <v>23</v>
      </c>
      <c r="Z28" s="3">
        <v>10</v>
      </c>
      <c r="AA28" s="3">
        <v>6</v>
      </c>
      <c r="AB28" s="3">
        <v>3</v>
      </c>
      <c r="AC28" s="3" t="s">
        <v>24</v>
      </c>
    </row>
    <row r="29" spans="1:29" x14ac:dyDescent="0.2">
      <c r="A29" s="30" t="s">
        <v>64</v>
      </c>
      <c r="B29" s="18">
        <f>16+5</f>
        <v>21</v>
      </c>
      <c r="C29" s="36">
        <f>25+15</f>
        <v>40</v>
      </c>
      <c r="D29" s="36">
        <f>10+15</f>
        <v>25</v>
      </c>
      <c r="E29" s="36">
        <f>10+15</f>
        <v>25</v>
      </c>
      <c r="F29" s="36">
        <f>6+15</f>
        <v>21</v>
      </c>
      <c r="G29" s="36">
        <f>16+15</f>
        <v>31</v>
      </c>
      <c r="H29" s="36">
        <f>9+15</f>
        <v>24</v>
      </c>
      <c r="I29" s="36">
        <v>15</v>
      </c>
      <c r="J29" s="18"/>
      <c r="K29" s="18">
        <f>14</f>
        <v>14</v>
      </c>
      <c r="L29" s="18"/>
      <c r="M29" s="18"/>
      <c r="N29" s="40">
        <f>25</f>
        <v>25</v>
      </c>
      <c r="O29" s="18"/>
      <c r="P29" s="18"/>
      <c r="Q29" s="40">
        <f>25</f>
        <v>25</v>
      </c>
      <c r="R29" s="18"/>
      <c r="S29" s="18"/>
      <c r="T29" s="18"/>
      <c r="U29" s="18"/>
      <c r="V29" s="18"/>
      <c r="W29" s="18">
        <f t="shared" ref="W28:W35" si="14">SUM(B29:V29)</f>
        <v>266</v>
      </c>
      <c r="X29" s="4"/>
      <c r="Y29" s="24" t="s">
        <v>30</v>
      </c>
      <c r="Z29" s="3">
        <v>10</v>
      </c>
      <c r="AC29" s="3" t="s">
        <v>31</v>
      </c>
    </row>
    <row r="30" spans="1:29" x14ac:dyDescent="0.2">
      <c r="A30" s="30" t="s">
        <v>65</v>
      </c>
      <c r="B30" s="18"/>
      <c r="C30" s="18"/>
      <c r="D30" s="18">
        <f>9</f>
        <v>9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>
        <f>SUM(B30:V30)</f>
        <v>9</v>
      </c>
      <c r="X30" s="4"/>
      <c r="Y30" s="6" t="s">
        <v>11</v>
      </c>
      <c r="Z30" s="9" t="s">
        <v>14</v>
      </c>
      <c r="AA30" s="9" t="s">
        <v>15</v>
      </c>
      <c r="AB30" s="9" t="s">
        <v>16</v>
      </c>
    </row>
    <row r="31" spans="1:29" x14ac:dyDescent="0.2">
      <c r="A31" s="3" t="s">
        <v>66</v>
      </c>
      <c r="B31" s="18"/>
      <c r="C31" s="18">
        <v>10</v>
      </c>
      <c r="D31" s="18">
        <v>10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>
        <f>SUM(B31:V31)</f>
        <v>20</v>
      </c>
      <c r="X31" s="4"/>
      <c r="Y31" s="21" t="s">
        <v>28</v>
      </c>
      <c r="Z31" s="3">
        <v>100</v>
      </c>
      <c r="AA31" s="3">
        <v>50</v>
      </c>
      <c r="AB31" s="3">
        <v>30</v>
      </c>
    </row>
    <row r="32" spans="1:29" x14ac:dyDescent="0.2">
      <c r="A32" s="30" t="s">
        <v>67</v>
      </c>
      <c r="B32" s="18">
        <f>14</f>
        <v>14</v>
      </c>
      <c r="C32" s="18"/>
      <c r="D32" s="37">
        <f>16+10</f>
        <v>26</v>
      </c>
      <c r="E32" s="37">
        <f>4+10</f>
        <v>14</v>
      </c>
      <c r="F32" s="18">
        <f>16+6</f>
        <v>22</v>
      </c>
      <c r="G32" s="18">
        <f>12+6</f>
        <v>18</v>
      </c>
      <c r="H32" s="37">
        <f>7+10</f>
        <v>17</v>
      </c>
      <c r="I32" s="18">
        <v>6</v>
      </c>
      <c r="J32" s="18">
        <v>6</v>
      </c>
      <c r="K32" s="18">
        <f>16+6</f>
        <v>22</v>
      </c>
      <c r="L32" s="18">
        <f>9+6</f>
        <v>15</v>
      </c>
      <c r="M32" s="18">
        <v>6</v>
      </c>
      <c r="N32" s="18">
        <f>4+6</f>
        <v>10</v>
      </c>
      <c r="O32" s="18">
        <v>6</v>
      </c>
      <c r="P32" s="18">
        <f>12+6</f>
        <v>18</v>
      </c>
      <c r="Q32" s="18">
        <f>2+6</f>
        <v>8</v>
      </c>
      <c r="R32" s="18">
        <v>6</v>
      </c>
      <c r="S32" s="18">
        <v>6</v>
      </c>
      <c r="T32" s="18">
        <v>6</v>
      </c>
      <c r="U32" s="18">
        <v>6</v>
      </c>
      <c r="V32" s="18">
        <v>6</v>
      </c>
      <c r="W32" s="18">
        <f>SUM(B32:V32)+30</f>
        <v>268</v>
      </c>
      <c r="X32" s="4"/>
      <c r="Y32" s="22" t="s">
        <v>21</v>
      </c>
      <c r="Z32" s="3">
        <v>50</v>
      </c>
      <c r="AA32" s="3">
        <v>30</v>
      </c>
      <c r="AB32" s="3">
        <v>10</v>
      </c>
    </row>
    <row r="33" spans="1:28" x14ac:dyDescent="0.2">
      <c r="A33" s="30" t="s">
        <v>68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>
        <f>12</f>
        <v>12</v>
      </c>
      <c r="S33" s="18"/>
      <c r="T33" s="18"/>
      <c r="U33" s="18"/>
      <c r="V33" s="18"/>
      <c r="W33" s="18">
        <f>SUM(B33:V33)</f>
        <v>12</v>
      </c>
      <c r="X33" s="4"/>
      <c r="Y33" s="23" t="s">
        <v>29</v>
      </c>
      <c r="Z33" s="3">
        <v>50</v>
      </c>
      <c r="AA33" s="3">
        <v>30</v>
      </c>
      <c r="AB33" s="3">
        <v>10</v>
      </c>
    </row>
    <row r="34" spans="1:28" x14ac:dyDescent="0.2">
      <c r="A34" s="30" t="s">
        <v>69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>
        <f>5</f>
        <v>5</v>
      </c>
      <c r="O34" s="18"/>
      <c r="P34" s="18"/>
      <c r="Q34" s="18"/>
      <c r="R34" s="18">
        <f>20</f>
        <v>20</v>
      </c>
      <c r="S34" s="18"/>
      <c r="T34" s="18"/>
      <c r="U34" s="18"/>
      <c r="V34" s="18"/>
      <c r="W34" s="18">
        <f>SUM(B34:V34)</f>
        <v>25</v>
      </c>
      <c r="X34" s="4"/>
      <c r="Y34" s="32" t="s">
        <v>23</v>
      </c>
      <c r="Z34" s="3">
        <v>50</v>
      </c>
      <c r="AA34" s="3">
        <v>30</v>
      </c>
      <c r="AB34" s="3">
        <v>10</v>
      </c>
    </row>
    <row r="35" spans="1:28" x14ac:dyDescent="0.2">
      <c r="A35" s="43" t="s">
        <v>70</v>
      </c>
      <c r="B35" s="18">
        <f>12</f>
        <v>12</v>
      </c>
      <c r="C35" s="18"/>
      <c r="D35" s="18"/>
      <c r="E35" s="18">
        <f>7</f>
        <v>7</v>
      </c>
      <c r="F35" s="18">
        <f>1</f>
        <v>1</v>
      </c>
      <c r="G35" s="18"/>
      <c r="H35" s="18"/>
      <c r="I35" s="18">
        <f>4</f>
        <v>4</v>
      </c>
      <c r="J35" s="42">
        <f>-10</f>
        <v>-10</v>
      </c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>
        <f t="shared" si="14"/>
        <v>14</v>
      </c>
      <c r="X35" s="4"/>
      <c r="Y35" s="24" t="s">
        <v>30</v>
      </c>
      <c r="Z35" s="3">
        <v>50</v>
      </c>
    </row>
    <row r="36" spans="1:28" x14ac:dyDescent="0.2">
      <c r="A36" s="2" t="s">
        <v>9</v>
      </c>
      <c r="B36" s="18">
        <f t="shared" ref="B36:V36" si="15">SUM(B27:B35)</f>
        <v>47</v>
      </c>
      <c r="C36" s="18">
        <f t="shared" si="15"/>
        <v>50</v>
      </c>
      <c r="D36" s="18">
        <f t="shared" si="15"/>
        <v>70</v>
      </c>
      <c r="E36" s="18">
        <f t="shared" si="15"/>
        <v>54</v>
      </c>
      <c r="F36" s="18">
        <f t="shared" si="15"/>
        <v>44</v>
      </c>
      <c r="G36" s="18">
        <f t="shared" si="15"/>
        <v>49</v>
      </c>
      <c r="H36" s="18">
        <f t="shared" si="15"/>
        <v>41</v>
      </c>
      <c r="I36" s="18">
        <f t="shared" si="15"/>
        <v>46</v>
      </c>
      <c r="J36" s="18">
        <f t="shared" si="15"/>
        <v>7</v>
      </c>
      <c r="K36" s="18">
        <f t="shared" si="15"/>
        <v>36</v>
      </c>
      <c r="L36" s="18">
        <f t="shared" si="15"/>
        <v>15</v>
      </c>
      <c r="M36" s="18">
        <f t="shared" si="15"/>
        <v>51</v>
      </c>
      <c r="N36" s="18">
        <f t="shared" si="15"/>
        <v>46</v>
      </c>
      <c r="O36" s="18">
        <f t="shared" si="15"/>
        <v>48</v>
      </c>
      <c r="P36" s="18">
        <f t="shared" si="15"/>
        <v>24</v>
      </c>
      <c r="Q36" s="18">
        <f t="shared" si="15"/>
        <v>42</v>
      </c>
      <c r="R36" s="18">
        <f t="shared" si="15"/>
        <v>44</v>
      </c>
      <c r="S36" s="18">
        <f t="shared" si="15"/>
        <v>47</v>
      </c>
      <c r="T36" s="18">
        <f t="shared" si="15"/>
        <v>58</v>
      </c>
      <c r="U36" s="18">
        <f t="shared" si="15"/>
        <v>35</v>
      </c>
      <c r="V36" s="18">
        <f t="shared" si="15"/>
        <v>26</v>
      </c>
      <c r="W36" s="18">
        <f>SUM(W27:W35)</f>
        <v>1050</v>
      </c>
      <c r="X36" s="4"/>
      <c r="Y36" s="6"/>
      <c r="Z36" s="9"/>
      <c r="AA36" s="9"/>
      <c r="AB36" s="9"/>
    </row>
    <row r="37" spans="1:28" x14ac:dyDescent="0.2">
      <c r="A37" s="2" t="s">
        <v>3</v>
      </c>
      <c r="B37" s="18">
        <f>B36</f>
        <v>47</v>
      </c>
      <c r="C37" s="18">
        <f t="shared" ref="C37:V37" si="16">B37+C36</f>
        <v>97</v>
      </c>
      <c r="D37" s="18">
        <f t="shared" si="16"/>
        <v>167</v>
      </c>
      <c r="E37" s="18">
        <f t="shared" si="16"/>
        <v>221</v>
      </c>
      <c r="F37" s="18">
        <f t="shared" si="16"/>
        <v>265</v>
      </c>
      <c r="G37" s="18">
        <f t="shared" si="16"/>
        <v>314</v>
      </c>
      <c r="H37" s="18">
        <f t="shared" si="16"/>
        <v>355</v>
      </c>
      <c r="I37" s="18">
        <f t="shared" si="16"/>
        <v>401</v>
      </c>
      <c r="J37" s="18">
        <f t="shared" si="16"/>
        <v>408</v>
      </c>
      <c r="K37" s="18">
        <f t="shared" si="16"/>
        <v>444</v>
      </c>
      <c r="L37" s="18">
        <f t="shared" si="16"/>
        <v>459</v>
      </c>
      <c r="M37" s="18">
        <f t="shared" si="16"/>
        <v>510</v>
      </c>
      <c r="N37" s="18">
        <f t="shared" si="16"/>
        <v>556</v>
      </c>
      <c r="O37" s="18">
        <f t="shared" si="16"/>
        <v>604</v>
      </c>
      <c r="P37" s="18">
        <f t="shared" si="16"/>
        <v>628</v>
      </c>
      <c r="Q37" s="18">
        <f t="shared" si="16"/>
        <v>670</v>
      </c>
      <c r="R37" s="18">
        <f t="shared" si="16"/>
        <v>714</v>
      </c>
      <c r="S37" s="18">
        <f t="shared" si="16"/>
        <v>761</v>
      </c>
      <c r="T37" s="18">
        <f t="shared" si="16"/>
        <v>819</v>
      </c>
      <c r="U37" s="18">
        <f t="shared" si="16"/>
        <v>854</v>
      </c>
      <c r="V37" s="18">
        <f>U37+V36+60+30+30+50</f>
        <v>1050</v>
      </c>
      <c r="W37" s="18">
        <f>AVERAGE(W27:W35)</f>
        <v>116.66666666666667</v>
      </c>
      <c r="X37" s="4"/>
      <c r="Y37" s="21"/>
      <c r="Z37" s="3"/>
      <c r="AA37" s="3"/>
      <c r="AB37" s="3"/>
    </row>
    <row r="38" spans="1:28" x14ac:dyDescent="0.2">
      <c r="A38" s="17" t="s">
        <v>27</v>
      </c>
      <c r="B38" s="18">
        <v>1</v>
      </c>
      <c r="C38" s="18">
        <v>2</v>
      </c>
      <c r="D38" s="18">
        <v>3</v>
      </c>
      <c r="E38" s="18">
        <v>4</v>
      </c>
      <c r="F38" s="18">
        <v>5</v>
      </c>
      <c r="G38" s="18">
        <v>6</v>
      </c>
      <c r="H38" s="18">
        <v>7</v>
      </c>
      <c r="I38" s="18">
        <v>8</v>
      </c>
      <c r="J38" s="18">
        <v>9</v>
      </c>
      <c r="K38" s="18">
        <v>10</v>
      </c>
      <c r="L38" s="18">
        <v>11</v>
      </c>
      <c r="M38" s="18">
        <v>12</v>
      </c>
      <c r="N38" s="18">
        <v>13</v>
      </c>
      <c r="O38" s="18">
        <v>14</v>
      </c>
      <c r="P38" s="18">
        <v>15</v>
      </c>
      <c r="Q38" s="18">
        <v>16</v>
      </c>
      <c r="R38" s="18">
        <v>17</v>
      </c>
      <c r="S38" s="18">
        <v>18</v>
      </c>
      <c r="T38" s="18">
        <v>19</v>
      </c>
      <c r="U38" s="18">
        <v>20</v>
      </c>
      <c r="V38" s="18">
        <v>21</v>
      </c>
      <c r="W38" s="18" t="s">
        <v>2</v>
      </c>
      <c r="X38" s="4"/>
      <c r="Y38" s="22"/>
      <c r="Z38" s="3"/>
      <c r="AA38" s="3"/>
      <c r="AB38" s="3"/>
    </row>
    <row r="39" spans="1:28" x14ac:dyDescent="0.2">
      <c r="A39" s="3" t="s">
        <v>71</v>
      </c>
      <c r="B39" s="18"/>
      <c r="C39" s="18">
        <f>14</f>
        <v>14</v>
      </c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>
        <f>8</f>
        <v>8</v>
      </c>
      <c r="V39" s="18">
        <f>12</f>
        <v>12</v>
      </c>
      <c r="W39" s="18">
        <f>SUM(B39:V39)</f>
        <v>34</v>
      </c>
      <c r="X39" s="4"/>
      <c r="Y39" s="23"/>
      <c r="Z39" s="3"/>
      <c r="AA39" s="3"/>
      <c r="AB39" s="3"/>
    </row>
    <row r="40" spans="1:28" x14ac:dyDescent="0.2">
      <c r="A40" s="30" t="s">
        <v>72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>
        <f>SUM(B40:V40)</f>
        <v>0</v>
      </c>
      <c r="X40" s="4"/>
      <c r="Y40" s="32"/>
      <c r="Z40" s="3"/>
      <c r="AA40" s="3"/>
      <c r="AB40" s="3"/>
    </row>
    <row r="41" spans="1:28" x14ac:dyDescent="0.2">
      <c r="A41" s="30" t="s">
        <v>54</v>
      </c>
      <c r="B41" s="18"/>
      <c r="C41" s="18"/>
      <c r="D41" s="18"/>
      <c r="E41" s="18"/>
      <c r="F41" s="18">
        <v>3</v>
      </c>
      <c r="G41" s="18">
        <v>3</v>
      </c>
      <c r="H41" s="44">
        <v>10</v>
      </c>
      <c r="I41" s="44">
        <v>10</v>
      </c>
      <c r="J41" s="44">
        <v>10</v>
      </c>
      <c r="K41" s="44">
        <v>10</v>
      </c>
      <c r="L41" s="44">
        <v>10</v>
      </c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>
        <f>SUM(B41:V41)</f>
        <v>56</v>
      </c>
      <c r="X41" s="4"/>
      <c r="Y41" s="24"/>
      <c r="Z41" s="3"/>
    </row>
    <row r="42" spans="1:28" x14ac:dyDescent="0.2">
      <c r="A42" s="43" t="s">
        <v>73</v>
      </c>
      <c r="B42" s="18"/>
      <c r="C42" s="18"/>
      <c r="D42" s="18"/>
      <c r="E42" s="18"/>
      <c r="F42" s="18"/>
      <c r="G42" s="18"/>
      <c r="H42" s="42">
        <f>-10</f>
        <v>-10</v>
      </c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>
        <f t="shared" ref="W42:W47" si="17">SUM(B42:V42)</f>
        <v>-10</v>
      </c>
      <c r="X42" s="4"/>
    </row>
    <row r="43" spans="1:28" x14ac:dyDescent="0.2">
      <c r="A43" s="30" t="s">
        <v>74</v>
      </c>
      <c r="B43" s="18"/>
      <c r="C43" s="18"/>
      <c r="D43" s="18"/>
      <c r="E43" s="18"/>
      <c r="F43" s="18"/>
      <c r="G43" s="18"/>
      <c r="H43" s="18">
        <f>5</f>
        <v>5</v>
      </c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>
        <f t="shared" si="17"/>
        <v>5</v>
      </c>
      <c r="X43" s="4"/>
      <c r="Y43" s="6"/>
      <c r="Z43" s="1"/>
    </row>
    <row r="44" spans="1:28" x14ac:dyDescent="0.2">
      <c r="A44" s="30" t="s">
        <v>75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>
        <f t="shared" si="17"/>
        <v>0</v>
      </c>
      <c r="X44" s="4"/>
      <c r="Y44" s="6"/>
      <c r="Z44" s="1"/>
    </row>
    <row r="45" spans="1:28" x14ac:dyDescent="0.2">
      <c r="A45" s="43" t="s">
        <v>76</v>
      </c>
      <c r="B45" s="18"/>
      <c r="C45" s="18"/>
      <c r="D45" s="18"/>
      <c r="E45" s="18">
        <f>16</f>
        <v>16</v>
      </c>
      <c r="F45" s="18"/>
      <c r="G45" s="18"/>
      <c r="H45" s="18"/>
      <c r="I45" s="18"/>
      <c r="J45" s="42">
        <f>-10</f>
        <v>-10</v>
      </c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>
        <f>SUM(B45:V45)</f>
        <v>6</v>
      </c>
      <c r="X45" s="4"/>
      <c r="Y45" s="6"/>
      <c r="Z45" s="1"/>
    </row>
    <row r="46" spans="1:28" x14ac:dyDescent="0.2">
      <c r="A46" s="30" t="s">
        <v>44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>
        <f t="shared" si="17"/>
        <v>0</v>
      </c>
      <c r="X46" s="4"/>
      <c r="Y46" s="6"/>
      <c r="Z46" s="1"/>
    </row>
    <row r="47" spans="1:28" x14ac:dyDescent="0.2">
      <c r="A47" s="43" t="s">
        <v>77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42">
        <f>-10</f>
        <v>-10</v>
      </c>
      <c r="S47" s="42"/>
      <c r="T47" s="42"/>
      <c r="U47" s="42"/>
      <c r="V47" s="42"/>
      <c r="W47" s="42">
        <f t="shared" si="17"/>
        <v>-10</v>
      </c>
      <c r="X47" s="4"/>
      <c r="Y47" s="6"/>
      <c r="Z47" s="1"/>
    </row>
    <row r="48" spans="1:28" x14ac:dyDescent="0.2">
      <c r="A48" s="2" t="s">
        <v>9</v>
      </c>
      <c r="B48" s="18">
        <f t="shared" ref="B48:V48" si="18">SUM(B39:B47)</f>
        <v>0</v>
      </c>
      <c r="C48" s="18">
        <f t="shared" si="18"/>
        <v>14</v>
      </c>
      <c r="D48" s="18">
        <f t="shared" si="18"/>
        <v>0</v>
      </c>
      <c r="E48" s="18">
        <f t="shared" si="18"/>
        <v>16</v>
      </c>
      <c r="F48" s="18">
        <f t="shared" si="18"/>
        <v>3</v>
      </c>
      <c r="G48" s="18">
        <f t="shared" si="18"/>
        <v>3</v>
      </c>
      <c r="H48" s="18">
        <f t="shared" si="18"/>
        <v>5</v>
      </c>
      <c r="I48" s="18">
        <f t="shared" si="18"/>
        <v>10</v>
      </c>
      <c r="J48" s="18">
        <f t="shared" si="18"/>
        <v>0</v>
      </c>
      <c r="K48" s="18">
        <f t="shared" si="18"/>
        <v>10</v>
      </c>
      <c r="L48" s="18">
        <f t="shared" si="18"/>
        <v>10</v>
      </c>
      <c r="M48" s="18">
        <f t="shared" si="18"/>
        <v>0</v>
      </c>
      <c r="N48" s="18">
        <f t="shared" si="18"/>
        <v>0</v>
      </c>
      <c r="O48" s="18">
        <f t="shared" si="18"/>
        <v>0</v>
      </c>
      <c r="P48" s="18">
        <f t="shared" si="18"/>
        <v>0</v>
      </c>
      <c r="Q48" s="18">
        <f t="shared" si="18"/>
        <v>0</v>
      </c>
      <c r="R48" s="18">
        <f t="shared" si="18"/>
        <v>-10</v>
      </c>
      <c r="S48" s="18">
        <f t="shared" si="18"/>
        <v>0</v>
      </c>
      <c r="T48" s="18">
        <f t="shared" si="18"/>
        <v>0</v>
      </c>
      <c r="U48" s="18">
        <f t="shared" si="18"/>
        <v>8</v>
      </c>
      <c r="V48" s="18">
        <f t="shared" si="18"/>
        <v>12</v>
      </c>
      <c r="W48" s="18">
        <f>SUM(W39:W47)</f>
        <v>81</v>
      </c>
      <c r="X48" s="4"/>
      <c r="Y48" s="6"/>
      <c r="Z48" s="1"/>
    </row>
    <row r="49" spans="1:26" x14ac:dyDescent="0.2">
      <c r="A49" s="2" t="s">
        <v>3</v>
      </c>
      <c r="B49" s="18">
        <f>B48</f>
        <v>0</v>
      </c>
      <c r="C49" s="18">
        <f t="shared" ref="C49:V49" si="19">B49+C48</f>
        <v>14</v>
      </c>
      <c r="D49" s="18">
        <f t="shared" si="19"/>
        <v>14</v>
      </c>
      <c r="E49" s="18">
        <f t="shared" si="19"/>
        <v>30</v>
      </c>
      <c r="F49" s="18">
        <f t="shared" si="19"/>
        <v>33</v>
      </c>
      <c r="G49" s="18">
        <f t="shared" si="19"/>
        <v>36</v>
      </c>
      <c r="H49" s="18">
        <f t="shared" si="19"/>
        <v>41</v>
      </c>
      <c r="I49" s="18">
        <f t="shared" si="19"/>
        <v>51</v>
      </c>
      <c r="J49" s="18">
        <f t="shared" si="19"/>
        <v>51</v>
      </c>
      <c r="K49" s="18">
        <f t="shared" si="19"/>
        <v>61</v>
      </c>
      <c r="L49" s="18">
        <f t="shared" si="19"/>
        <v>71</v>
      </c>
      <c r="M49" s="18">
        <f t="shared" si="19"/>
        <v>71</v>
      </c>
      <c r="N49" s="18">
        <f t="shared" si="19"/>
        <v>71</v>
      </c>
      <c r="O49" s="18">
        <f t="shared" si="19"/>
        <v>71</v>
      </c>
      <c r="P49" s="18">
        <f t="shared" si="19"/>
        <v>71</v>
      </c>
      <c r="Q49" s="18">
        <f t="shared" si="19"/>
        <v>71</v>
      </c>
      <c r="R49" s="18">
        <f t="shared" si="19"/>
        <v>61</v>
      </c>
      <c r="S49" s="18">
        <f t="shared" si="19"/>
        <v>61</v>
      </c>
      <c r="T49" s="18">
        <f t="shared" si="19"/>
        <v>61</v>
      </c>
      <c r="U49" s="18">
        <f t="shared" si="19"/>
        <v>69</v>
      </c>
      <c r="V49" s="18">
        <f t="shared" si="19"/>
        <v>81</v>
      </c>
      <c r="W49" s="18">
        <f>AVERAGE(W39:W47)</f>
        <v>9</v>
      </c>
      <c r="X49" s="4"/>
      <c r="Y49" s="6"/>
      <c r="Z49" s="1"/>
    </row>
    <row r="50" spans="1:26" x14ac:dyDescent="0.2">
      <c r="A50" s="17" t="s">
        <v>49</v>
      </c>
      <c r="B50" s="18">
        <v>1</v>
      </c>
      <c r="C50" s="18">
        <v>2</v>
      </c>
      <c r="D50" s="18">
        <v>3</v>
      </c>
      <c r="E50" s="18">
        <v>4</v>
      </c>
      <c r="F50" s="18">
        <v>5</v>
      </c>
      <c r="G50" s="18">
        <v>6</v>
      </c>
      <c r="H50" s="18">
        <v>7</v>
      </c>
      <c r="I50" s="18">
        <v>8</v>
      </c>
      <c r="J50" s="31">
        <v>9</v>
      </c>
      <c r="K50" s="31">
        <v>10</v>
      </c>
      <c r="L50" s="31">
        <v>11</v>
      </c>
      <c r="M50" s="18">
        <v>12</v>
      </c>
      <c r="N50" s="18">
        <v>13</v>
      </c>
      <c r="O50" s="18">
        <v>14</v>
      </c>
      <c r="P50" s="31">
        <v>15</v>
      </c>
      <c r="Q50" s="31">
        <v>16</v>
      </c>
      <c r="R50" s="31">
        <v>17</v>
      </c>
      <c r="S50" s="18">
        <v>18</v>
      </c>
      <c r="T50" s="18">
        <v>19</v>
      </c>
      <c r="U50" s="31">
        <v>20</v>
      </c>
      <c r="V50" s="31">
        <v>21</v>
      </c>
      <c r="W50" s="18" t="s">
        <v>2</v>
      </c>
      <c r="X50" s="4"/>
      <c r="Y50" s="6"/>
      <c r="Z50" s="1"/>
    </row>
    <row r="51" spans="1:26" x14ac:dyDescent="0.2">
      <c r="A51" s="43" t="s">
        <v>78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42">
        <f>-10</f>
        <v>-10</v>
      </c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>
        <f>SUM(B51:V51)</f>
        <v>-10</v>
      </c>
      <c r="X51" s="4"/>
      <c r="Y51" s="6"/>
      <c r="Z51" s="1"/>
    </row>
    <row r="52" spans="1:26" x14ac:dyDescent="0.2">
      <c r="A52" s="43" t="s">
        <v>45</v>
      </c>
      <c r="B52" s="18"/>
      <c r="C52" s="18"/>
      <c r="D52" s="18"/>
      <c r="E52" s="18">
        <v>5</v>
      </c>
      <c r="F52" s="18"/>
      <c r="G52" s="18"/>
      <c r="H52" s="42">
        <f>-10</f>
        <v>-10</v>
      </c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>
        <f t="shared" ref="W52" si="20">SUM(B52:V52)</f>
        <v>-5</v>
      </c>
      <c r="X52" s="4"/>
      <c r="Y52" s="6"/>
      <c r="Z52" s="1"/>
    </row>
    <row r="53" spans="1:26" x14ac:dyDescent="0.2">
      <c r="A53" s="30" t="s">
        <v>79</v>
      </c>
      <c r="B53" s="18"/>
      <c r="C53" s="18">
        <v>6</v>
      </c>
      <c r="D53" s="18">
        <f>3+6</f>
        <v>9</v>
      </c>
      <c r="E53" s="18">
        <v>6</v>
      </c>
      <c r="F53" s="18">
        <v>6</v>
      </c>
      <c r="G53" s="40">
        <f>25+6</f>
        <v>31</v>
      </c>
      <c r="H53" s="18"/>
      <c r="I53" s="18"/>
      <c r="J53" s="18"/>
      <c r="K53" s="18">
        <f>1</f>
        <v>1</v>
      </c>
      <c r="L53" s="18">
        <f>12</f>
        <v>12</v>
      </c>
      <c r="M53" s="18"/>
      <c r="N53" s="18">
        <f>10</f>
        <v>10</v>
      </c>
      <c r="O53" s="18"/>
      <c r="P53" s="18"/>
      <c r="Q53" s="18">
        <f>20</f>
        <v>20</v>
      </c>
      <c r="R53" s="40">
        <f>25</f>
        <v>25</v>
      </c>
      <c r="S53" s="18"/>
      <c r="T53" s="18"/>
      <c r="U53" s="18">
        <f>4</f>
        <v>4</v>
      </c>
      <c r="V53" s="18">
        <f>20</f>
        <v>20</v>
      </c>
      <c r="W53" s="18">
        <f t="shared" ref="W53:W58" si="21">SUM(B53:V53)</f>
        <v>150</v>
      </c>
      <c r="X53" s="4"/>
      <c r="Y53" s="6"/>
      <c r="Z53" s="1"/>
    </row>
    <row r="54" spans="1:26" x14ac:dyDescent="0.2">
      <c r="A54" s="35" t="s">
        <v>40</v>
      </c>
      <c r="B54" s="18"/>
      <c r="C54" s="18"/>
      <c r="D54" s="18">
        <f>12</f>
        <v>12</v>
      </c>
      <c r="E54" s="18"/>
      <c r="F54" s="40">
        <f>25</f>
        <v>25</v>
      </c>
      <c r="G54" s="18"/>
      <c r="H54" s="40">
        <f>25+3</f>
        <v>28</v>
      </c>
      <c r="I54" s="18">
        <v>3</v>
      </c>
      <c r="J54" s="18">
        <v>3</v>
      </c>
      <c r="K54" s="18">
        <f>20+3</f>
        <v>23</v>
      </c>
      <c r="L54" s="45">
        <f>25+10</f>
        <v>35</v>
      </c>
      <c r="M54" s="37">
        <v>10</v>
      </c>
      <c r="N54" s="37">
        <v>10</v>
      </c>
      <c r="O54" s="37">
        <v>10</v>
      </c>
      <c r="P54" s="45">
        <f>25+10</f>
        <v>35</v>
      </c>
      <c r="Q54" s="37">
        <v>10</v>
      </c>
      <c r="R54" s="37">
        <v>10</v>
      </c>
      <c r="S54" s="37">
        <v>10</v>
      </c>
      <c r="T54" s="37">
        <v>10</v>
      </c>
      <c r="U54" s="37">
        <v>10</v>
      </c>
      <c r="V54" s="45">
        <f>25+10</f>
        <v>35</v>
      </c>
      <c r="W54" s="37">
        <f>SUM(B54:V54)+50</f>
        <v>329</v>
      </c>
      <c r="X54" s="4"/>
      <c r="Y54" s="4"/>
      <c r="Z54" s="1"/>
    </row>
    <row r="55" spans="1:26" x14ac:dyDescent="0.2">
      <c r="A55" s="30" t="s">
        <v>80</v>
      </c>
      <c r="B55" s="18">
        <v>6</v>
      </c>
      <c r="C55" s="18">
        <f>12</f>
        <v>12</v>
      </c>
      <c r="D55" s="18"/>
      <c r="E55" s="18"/>
      <c r="F55" s="18"/>
      <c r="G55" s="18"/>
      <c r="H55" s="18"/>
      <c r="I55" s="18"/>
      <c r="J55" s="18">
        <f>8</f>
        <v>8</v>
      </c>
      <c r="K55" s="18"/>
      <c r="L55" s="18"/>
      <c r="M55" s="18"/>
      <c r="N55" s="18"/>
      <c r="O55" s="18"/>
      <c r="P55" s="18"/>
      <c r="Q55" s="18">
        <f>14</f>
        <v>14</v>
      </c>
      <c r="R55" s="18"/>
      <c r="S55" s="18"/>
      <c r="T55" s="18"/>
      <c r="U55" s="40">
        <f>25</f>
        <v>25</v>
      </c>
      <c r="V55" s="18"/>
      <c r="W55" s="18">
        <f t="shared" si="21"/>
        <v>65</v>
      </c>
      <c r="X55" s="4"/>
      <c r="Y55" s="6"/>
      <c r="Z55" s="1"/>
    </row>
    <row r="56" spans="1:26" x14ac:dyDescent="0.2">
      <c r="A56" s="30" t="s">
        <v>47</v>
      </c>
      <c r="B56" s="18">
        <v>2</v>
      </c>
      <c r="C56" s="18"/>
      <c r="D56" s="18"/>
      <c r="E56" s="18"/>
      <c r="F56" s="18"/>
      <c r="G56" s="18"/>
      <c r="H56" s="18"/>
      <c r="I56" s="18"/>
      <c r="J56" s="36">
        <f>20+15</f>
        <v>35</v>
      </c>
      <c r="K56" s="36">
        <v>15</v>
      </c>
      <c r="L56" s="36">
        <v>15</v>
      </c>
      <c r="M56" s="36">
        <f>7+15</f>
        <v>22</v>
      </c>
      <c r="N56" s="36">
        <v>15</v>
      </c>
      <c r="O56" s="36">
        <f>9+15</f>
        <v>24</v>
      </c>
      <c r="P56" s="36">
        <v>15</v>
      </c>
      <c r="Q56" s="36">
        <v>15</v>
      </c>
      <c r="R56" s="36">
        <v>15</v>
      </c>
      <c r="S56" s="36">
        <f>12+15</f>
        <v>27</v>
      </c>
      <c r="T56" s="18"/>
      <c r="U56" s="18">
        <f>3</f>
        <v>3</v>
      </c>
      <c r="V56" s="18"/>
      <c r="W56" s="18">
        <f t="shared" si="21"/>
        <v>203</v>
      </c>
      <c r="X56" s="4"/>
      <c r="Y56" s="6"/>
      <c r="Z56" s="1"/>
    </row>
    <row r="57" spans="1:26" x14ac:dyDescent="0.2">
      <c r="A57" s="43" t="s">
        <v>81</v>
      </c>
      <c r="B57" s="18"/>
      <c r="C57" s="18"/>
      <c r="D57" s="18"/>
      <c r="E57" s="18"/>
      <c r="F57" s="42">
        <f>-10</f>
        <v>-10</v>
      </c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>
        <f t="shared" si="21"/>
        <v>-10</v>
      </c>
      <c r="X57" s="4"/>
      <c r="Y57" s="6"/>
      <c r="Z57" s="1"/>
    </row>
    <row r="58" spans="1:26" x14ac:dyDescent="0.2">
      <c r="A58" s="43" t="s">
        <v>42</v>
      </c>
      <c r="B58" s="18"/>
      <c r="C58" s="18"/>
      <c r="D58" s="18"/>
      <c r="E58" s="18"/>
      <c r="F58" s="42">
        <f>-10</f>
        <v>-10</v>
      </c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>
        <f t="shared" si="21"/>
        <v>-10</v>
      </c>
      <c r="X58" s="4"/>
      <c r="Y58" s="6"/>
      <c r="Z58" s="1"/>
    </row>
    <row r="59" spans="1:26" x14ac:dyDescent="0.2">
      <c r="A59" s="30" t="s">
        <v>82</v>
      </c>
      <c r="B59" s="18"/>
      <c r="C59" s="18"/>
      <c r="D59" s="18">
        <f>7</f>
        <v>7</v>
      </c>
      <c r="E59" s="18"/>
      <c r="F59" s="18">
        <f>10</f>
        <v>10</v>
      </c>
      <c r="G59" s="18"/>
      <c r="H59" s="18">
        <f>16</f>
        <v>16</v>
      </c>
      <c r="I59" s="18"/>
      <c r="J59" s="18"/>
      <c r="K59" s="40">
        <f>25</f>
        <v>25</v>
      </c>
      <c r="L59" s="18">
        <f>20</f>
        <v>20</v>
      </c>
      <c r="M59" s="18"/>
      <c r="N59" s="18"/>
      <c r="O59" s="18"/>
      <c r="P59" s="18">
        <f>3</f>
        <v>3</v>
      </c>
      <c r="Q59" s="18"/>
      <c r="R59" s="18"/>
      <c r="S59" s="18"/>
      <c r="T59" s="18"/>
      <c r="U59" s="18"/>
      <c r="V59" s="18">
        <f>16</f>
        <v>16</v>
      </c>
      <c r="W59" s="18">
        <f>SUM(B59:V59)</f>
        <v>97</v>
      </c>
      <c r="X59" s="4"/>
      <c r="Y59" s="6"/>
      <c r="Z59" s="1"/>
    </row>
    <row r="60" spans="1:26" x14ac:dyDescent="0.2">
      <c r="A60" s="2" t="s">
        <v>9</v>
      </c>
      <c r="B60" s="18">
        <f t="shared" ref="B60:G60" si="22">SUM(B51:B59)</f>
        <v>8</v>
      </c>
      <c r="C60" s="18">
        <f t="shared" si="22"/>
        <v>18</v>
      </c>
      <c r="D60" s="18">
        <f t="shared" si="22"/>
        <v>28</v>
      </c>
      <c r="E60" s="18">
        <f t="shared" si="22"/>
        <v>11</v>
      </c>
      <c r="F60" s="18">
        <f t="shared" si="22"/>
        <v>21</v>
      </c>
      <c r="G60" s="18">
        <f t="shared" si="22"/>
        <v>31</v>
      </c>
      <c r="H60" s="18">
        <f t="shared" ref="H60:K60" si="23">SUM(H51:H59)</f>
        <v>34</v>
      </c>
      <c r="I60" s="18">
        <f t="shared" si="23"/>
        <v>3</v>
      </c>
      <c r="J60" s="18">
        <f t="shared" si="23"/>
        <v>46</v>
      </c>
      <c r="K60" s="18">
        <f t="shared" si="23"/>
        <v>64</v>
      </c>
      <c r="L60" s="18">
        <f t="shared" ref="L60:O60" si="24">SUM(L51:L59)</f>
        <v>72</v>
      </c>
      <c r="M60" s="18">
        <f t="shared" si="24"/>
        <v>32</v>
      </c>
      <c r="N60" s="18">
        <f t="shared" si="24"/>
        <v>35</v>
      </c>
      <c r="O60" s="18">
        <f t="shared" si="24"/>
        <v>34</v>
      </c>
      <c r="P60" s="18">
        <f t="shared" ref="P60:S60" si="25">SUM(P51:P59)</f>
        <v>53</v>
      </c>
      <c r="Q60" s="18">
        <f t="shared" si="25"/>
        <v>59</v>
      </c>
      <c r="R60" s="18">
        <f t="shared" si="25"/>
        <v>50</v>
      </c>
      <c r="S60" s="18">
        <f t="shared" si="25"/>
        <v>37</v>
      </c>
      <c r="T60" s="18">
        <f t="shared" ref="T60:V60" si="26">SUM(T51:T59)</f>
        <v>10</v>
      </c>
      <c r="U60" s="18">
        <f t="shared" si="26"/>
        <v>42</v>
      </c>
      <c r="V60" s="18">
        <f t="shared" si="26"/>
        <v>71</v>
      </c>
      <c r="W60" s="18">
        <f>SUM(W51:W59)</f>
        <v>809</v>
      </c>
      <c r="X60" s="4"/>
      <c r="Y60" s="6"/>
      <c r="Z60" s="1"/>
    </row>
    <row r="61" spans="1:26" x14ac:dyDescent="0.2">
      <c r="A61" s="2" t="s">
        <v>3</v>
      </c>
      <c r="B61" s="18">
        <f>B60</f>
        <v>8</v>
      </c>
      <c r="C61" s="18">
        <f t="shared" ref="C61:V61" si="27">B61+C60</f>
        <v>26</v>
      </c>
      <c r="D61" s="18">
        <f t="shared" si="27"/>
        <v>54</v>
      </c>
      <c r="E61" s="18">
        <f t="shared" si="27"/>
        <v>65</v>
      </c>
      <c r="F61" s="18">
        <f t="shared" si="27"/>
        <v>86</v>
      </c>
      <c r="G61" s="18">
        <f t="shared" si="27"/>
        <v>117</v>
      </c>
      <c r="H61" s="18">
        <f t="shared" si="27"/>
        <v>151</v>
      </c>
      <c r="I61" s="18">
        <f t="shared" si="27"/>
        <v>154</v>
      </c>
      <c r="J61" s="18">
        <f t="shared" si="27"/>
        <v>200</v>
      </c>
      <c r="K61" s="18">
        <f t="shared" si="27"/>
        <v>264</v>
      </c>
      <c r="L61" s="18">
        <f t="shared" si="27"/>
        <v>336</v>
      </c>
      <c r="M61" s="18">
        <f t="shared" si="27"/>
        <v>368</v>
      </c>
      <c r="N61" s="18">
        <f t="shared" si="27"/>
        <v>403</v>
      </c>
      <c r="O61" s="18">
        <f t="shared" si="27"/>
        <v>437</v>
      </c>
      <c r="P61" s="18">
        <f t="shared" si="27"/>
        <v>490</v>
      </c>
      <c r="Q61" s="18">
        <f t="shared" si="27"/>
        <v>549</v>
      </c>
      <c r="R61" s="18">
        <f t="shared" si="27"/>
        <v>599</v>
      </c>
      <c r="S61" s="18">
        <f t="shared" si="27"/>
        <v>636</v>
      </c>
      <c r="T61" s="18">
        <f t="shared" si="27"/>
        <v>646</v>
      </c>
      <c r="U61" s="18">
        <f t="shared" si="27"/>
        <v>688</v>
      </c>
      <c r="V61" s="18">
        <f>U61+V60+50</f>
        <v>809</v>
      </c>
      <c r="W61" s="18">
        <f>AVERAGE(W51:W59)</f>
        <v>89.888888888888886</v>
      </c>
      <c r="X61" s="1"/>
      <c r="Y61" s="6"/>
      <c r="Z61" s="1"/>
    </row>
    <row r="62" spans="1:26" x14ac:dyDescent="0.2">
      <c r="A62" s="2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4"/>
      <c r="Y62" s="6"/>
      <c r="Z62" s="1"/>
    </row>
    <row r="63" spans="1:26" x14ac:dyDescent="0.2">
      <c r="A63" s="2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4"/>
      <c r="Y63" s="4"/>
      <c r="Z63" s="1"/>
    </row>
    <row r="64" spans="1:26" x14ac:dyDescent="0.2">
      <c r="A64" s="2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4"/>
      <c r="Y64" s="1"/>
      <c r="Z64" s="1"/>
    </row>
    <row r="65" spans="1:26" x14ac:dyDescent="0.2">
      <c r="A65" s="2" t="s">
        <v>4</v>
      </c>
      <c r="B65" s="2" t="s">
        <v>34</v>
      </c>
      <c r="C65" s="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4"/>
      <c r="Y65" s="1"/>
      <c r="Z65" s="1"/>
    </row>
    <row r="66" spans="1:26" x14ac:dyDescent="0.2">
      <c r="A66" s="2" t="s">
        <v>1</v>
      </c>
      <c r="B66" s="8">
        <f>$W$36</f>
        <v>1050</v>
      </c>
      <c r="C66" s="2" t="s">
        <v>8</v>
      </c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4"/>
      <c r="Y66" s="1"/>
      <c r="Z66" s="1"/>
    </row>
    <row r="67" spans="1:26" x14ac:dyDescent="0.2">
      <c r="A67" s="2" t="s">
        <v>17</v>
      </c>
      <c r="B67" s="8">
        <f>$W$12</f>
        <v>882</v>
      </c>
      <c r="C67" s="13">
        <f>B66-B67</f>
        <v>168</v>
      </c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4"/>
      <c r="Y67" s="1"/>
      <c r="Z67" s="1"/>
    </row>
    <row r="68" spans="1:26" x14ac:dyDescent="0.2">
      <c r="A68" s="2" t="s">
        <v>12</v>
      </c>
      <c r="B68" s="8">
        <f>$W$60</f>
        <v>809</v>
      </c>
      <c r="C68" s="13">
        <f>B67-B68</f>
        <v>73</v>
      </c>
      <c r="D68" s="18"/>
      <c r="E68" s="18"/>
      <c r="F68" s="18"/>
      <c r="G68" s="18"/>
      <c r="H68" s="18"/>
      <c r="I68" s="18"/>
      <c r="J68" s="19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4"/>
      <c r="Y68" s="1"/>
      <c r="Z68" s="1"/>
    </row>
    <row r="69" spans="1:26" x14ac:dyDescent="0.2">
      <c r="A69" s="2" t="s">
        <v>0</v>
      </c>
      <c r="B69" s="8">
        <f>$W$24</f>
        <v>518</v>
      </c>
      <c r="C69" s="13">
        <f>B68-B69</f>
        <v>291</v>
      </c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4"/>
      <c r="Y69" s="1"/>
      <c r="Z69" s="1"/>
    </row>
    <row r="70" spans="1:26" x14ac:dyDescent="0.2">
      <c r="A70" s="2" t="s">
        <v>22</v>
      </c>
      <c r="B70" s="1">
        <f>$W$48</f>
        <v>81</v>
      </c>
      <c r="C70" s="13">
        <f>B69-B70</f>
        <v>437</v>
      </c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4"/>
      <c r="Y70" s="1"/>
      <c r="Z70" s="1"/>
    </row>
    <row r="71" spans="1:26" x14ac:dyDescent="0.2">
      <c r="C71" s="13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4"/>
      <c r="Y71" s="1"/>
      <c r="Z71" s="1"/>
    </row>
    <row r="72" spans="1:26" x14ac:dyDescent="0.2">
      <c r="A72" s="2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"/>
      <c r="Y72" s="1"/>
      <c r="Z72" s="1"/>
    </row>
    <row r="73" spans="1:26" x14ac:dyDescent="0.2">
      <c r="A73" s="2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"/>
      <c r="Y73" s="1"/>
      <c r="Z73" s="1"/>
    </row>
    <row r="74" spans="1:26" x14ac:dyDescent="0.2">
      <c r="A74" s="1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"/>
      <c r="Y74" s="1"/>
      <c r="Z74" s="1"/>
    </row>
    <row r="75" spans="1:26" x14ac:dyDescent="0.2"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"/>
      <c r="Y75" s="1"/>
      <c r="Z75" s="1"/>
    </row>
    <row r="76" spans="1:26" x14ac:dyDescent="0.2"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"/>
      <c r="Y76" s="1"/>
      <c r="Z76" s="1"/>
    </row>
    <row r="77" spans="1:26" x14ac:dyDescent="0.2"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"/>
      <c r="Y77" s="1"/>
      <c r="Z77" s="1"/>
    </row>
    <row r="78" spans="1:26" x14ac:dyDescent="0.2"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"/>
      <c r="Y78" s="1"/>
      <c r="Z78" s="1"/>
    </row>
    <row r="79" spans="1:26" x14ac:dyDescent="0.2"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"/>
      <c r="Y79" s="1"/>
      <c r="Z79" s="1"/>
    </row>
    <row r="80" spans="1:26" x14ac:dyDescent="0.2"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"/>
      <c r="Y80" s="1"/>
      <c r="Z80" s="1"/>
    </row>
    <row r="81" spans="3:26" x14ac:dyDescent="0.2"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"/>
      <c r="Y81" s="1"/>
      <c r="Z81" s="1"/>
    </row>
    <row r="82" spans="3:26" x14ac:dyDescent="0.2"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"/>
      <c r="Y82" s="1"/>
      <c r="Z82" s="1"/>
    </row>
    <row r="83" spans="3:26" x14ac:dyDescent="0.2"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"/>
      <c r="Y83" s="1"/>
      <c r="Z83" s="1"/>
    </row>
    <row r="84" spans="3:26" x14ac:dyDescent="0.2"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"/>
      <c r="Y84" s="1"/>
      <c r="Z84" s="1"/>
    </row>
    <row r="85" spans="3:26" x14ac:dyDescent="0.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3:26" x14ac:dyDescent="0.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3:26" x14ac:dyDescent="0.2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3:26" x14ac:dyDescent="0.2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3:26" x14ac:dyDescent="0.2">
      <c r="D89" s="1"/>
      <c r="E89" s="14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3:26" x14ac:dyDescent="0.2">
      <c r="D90" s="14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3:26" x14ac:dyDescent="0.2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3:26" x14ac:dyDescent="0.2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3:26" x14ac:dyDescent="0.2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3:26" x14ac:dyDescent="0.2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3:26" x14ac:dyDescent="0.2">
      <c r="C95" s="8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3:26" x14ac:dyDescent="0.2">
      <c r="C96" s="8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x14ac:dyDescent="0.2">
      <c r="C97" s="8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x14ac:dyDescent="0.2">
      <c r="C98" s="8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x14ac:dyDescent="0.2">
      <c r="C99" s="8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x14ac:dyDescent="0.2">
      <c r="C100" s="8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25" spans="1:23" x14ac:dyDescent="0.2">
      <c r="A125" s="3"/>
    </row>
    <row r="126" spans="1:23" x14ac:dyDescent="0.2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 x14ac:dyDescent="0.2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 x14ac:dyDescent="0.2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1" x14ac:dyDescent="0.2">
      <c r="A129" s="6"/>
    </row>
    <row r="150" spans="1:22" x14ac:dyDescent="0.2">
      <c r="A150" s="3"/>
    </row>
    <row r="151" spans="1:22" x14ac:dyDescent="0.2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</row>
    <row r="152" spans="1:22" x14ac:dyDescent="0.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spans="1:22" x14ac:dyDescent="0.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spans="1:22" x14ac:dyDescent="0.2">
      <c r="A154" s="6"/>
    </row>
    <row r="177" spans="1:22" x14ac:dyDescent="0.2">
      <c r="A177" s="3"/>
    </row>
    <row r="178" spans="1:22" x14ac:dyDescent="0.2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</row>
    <row r="179" spans="1:22" x14ac:dyDescent="0.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spans="1:22" x14ac:dyDescent="0.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spans="1:22" x14ac:dyDescent="0.2">
      <c r="A181" s="6"/>
    </row>
  </sheetData>
  <autoFilter ref="A65:B65">
    <sortState ref="A66:B70">
      <sortCondition descending="1" ref="B65"/>
    </sortState>
  </autoFilter>
  <phoneticPr fontId="0" type="noConversion"/>
  <conditionalFormatting sqref="AF13:AH13">
    <cfRule type="cellIs" dxfId="2" priority="1" stopIfTrue="1" operator="equal">
      <formula>19</formula>
    </cfRule>
    <cfRule type="cellIs" dxfId="1" priority="2" stopIfTrue="1" operator="equal">
      <formula>19</formula>
    </cfRule>
    <cfRule type="cellIs" dxfId="0" priority="3" stopIfTrue="1" operator="equal">
      <formula>$AG$31</formula>
    </cfRule>
  </conditionalFormatting>
  <pageMargins left="0.75" right="0.75" top="1" bottom="1" header="0.5" footer="0.5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FANTATOUR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Nicola-Micro</cp:lastModifiedBy>
  <cp:lastPrinted>2004-05-08T16:57:53Z</cp:lastPrinted>
  <dcterms:created xsi:type="dcterms:W3CDTF">2002-05-11T16:46:25Z</dcterms:created>
  <dcterms:modified xsi:type="dcterms:W3CDTF">2011-07-25T16:51:17Z</dcterms:modified>
</cp:coreProperties>
</file>