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VUELTA" sheetId="1" r:id="rId3"/>
    <sheet state="visible" name="ASTA" sheetId="2" r:id="rId4"/>
  </sheets>
  <definedNames>
    <definedName hidden="1" localSheetId="0" name="_xlnm._FilterDatabase">FANTAVUELTA!$A$63:$B$63</definedName>
  </definedNames>
  <calcPr/>
</workbook>
</file>

<file path=xl/sharedStrings.xml><?xml version="1.0" encoding="utf-8"?>
<sst xmlns="http://schemas.openxmlformats.org/spreadsheetml/2006/main" count="147" uniqueCount="128">
  <si>
    <t>FANTAVUELTA 2016</t>
  </si>
  <si>
    <t>REGOLAMENTO</t>
  </si>
  <si>
    <t>KALLE</t>
  </si>
  <si>
    <t>TOT</t>
  </si>
  <si>
    <t>VALVERDE Alejandro X</t>
  </si>
  <si>
    <t>BRAMBILLA Gianluca</t>
  </si>
  <si>
    <t>CONTADOR Alberto</t>
  </si>
  <si>
    <t>ROJAS José Joaquin</t>
  </si>
  <si>
    <t>PARDILLA Sergio</t>
  </si>
  <si>
    <t>STYBAR Zdenek</t>
  </si>
  <si>
    <t>GONCALVES José</t>
  </si>
  <si>
    <t>MEERSMAN Gianni</t>
  </si>
  <si>
    <t>VAN DER SANDE Tosh</t>
  </si>
  <si>
    <t>TAPPA</t>
  </si>
  <si>
    <t>PARZIALI</t>
  </si>
  <si>
    <t>VENE</t>
  </si>
  <si>
    <t>CHAVES Johan Esteban</t>
  </si>
  <si>
    <t>GESINK Robert X</t>
  </si>
  <si>
    <t>QUINTANA Nairo</t>
  </si>
  <si>
    <t>LOPEZ MORENO Miguel Angel</t>
  </si>
  <si>
    <t>BONIFAZIO Niccolo</t>
  </si>
  <si>
    <t>RIT</t>
  </si>
  <si>
    <t>SANCHEZ GONZALEZ Samuel</t>
  </si>
  <si>
    <t>DOPING</t>
  </si>
  <si>
    <t>tolti tutti i punti conquistati dal ciclista</t>
  </si>
  <si>
    <t>YATES Simon</t>
  </si>
  <si>
    <t>DOPING TECNOLOGICO</t>
  </si>
  <si>
    <t>ad esempio bici elettrica</t>
  </si>
  <si>
    <t>ROLLAND Pierre</t>
  </si>
  <si>
    <t>CARCERE</t>
  </si>
  <si>
    <t>HANSEN Adam</t>
  </si>
  <si>
    <t>Maglie</t>
  </si>
  <si>
    <t>1°</t>
  </si>
  <si>
    <t>2°</t>
  </si>
  <si>
    <t>3°</t>
  </si>
  <si>
    <t>ROSSA</t>
  </si>
  <si>
    <t>Generale</t>
  </si>
  <si>
    <t>BONAZ</t>
  </si>
  <si>
    <t>PUNTI</t>
  </si>
  <si>
    <t>Punti</t>
  </si>
  <si>
    <t>KRUIJSWIJK Steven</t>
  </si>
  <si>
    <t>MONTAGNA</t>
  </si>
  <si>
    <t>Montagna</t>
  </si>
  <si>
    <t>GILBERT Philippe</t>
  </si>
  <si>
    <t>COMBINATA</t>
  </si>
  <si>
    <t>Giovani</t>
  </si>
  <si>
    <t>KWIATKOWSKI Michal X</t>
  </si>
  <si>
    <t>COMBATTIVO</t>
  </si>
  <si>
    <t>DE GENDT Thomas</t>
  </si>
  <si>
    <t>Maglie finali</t>
  </si>
  <si>
    <t>FRAILE Omar</t>
  </si>
  <si>
    <t>VAN GARDEREN Tejay</t>
  </si>
  <si>
    <t>BARGUIL WARREN</t>
  </si>
  <si>
    <t>MEINTJES Louis</t>
  </si>
  <si>
    <t>TALANSKY Andrew</t>
  </si>
  <si>
    <t>MAFFO</t>
  </si>
  <si>
    <t>MORENO FERNANDEZ Daniel X</t>
  </si>
  <si>
    <t>FROOME Christopher</t>
  </si>
  <si>
    <t>ATAPUMA Darwin</t>
  </si>
  <si>
    <t>PÉRAUD Jean-Christophe</t>
  </si>
  <si>
    <t>BATTAGLIN Enrico</t>
  </si>
  <si>
    <t>GERRANS Simon</t>
  </si>
  <si>
    <t>FARRAR Tyler</t>
  </si>
  <si>
    <t>FORMOLO Davide</t>
  </si>
  <si>
    <t>FELLINE Fabio</t>
  </si>
  <si>
    <t>LOMBO</t>
  </si>
  <si>
    <t>MOSER Moreno</t>
  </si>
  <si>
    <t xml:space="preserve">TAARAMÄE Rein </t>
  </si>
  <si>
    <t>LOSADA Alberto</t>
  </si>
  <si>
    <t>BENNATI Daniele</t>
  </si>
  <si>
    <t>SCARPONI Michele</t>
  </si>
  <si>
    <t>FARIA DA COSTA Mario Jorge</t>
  </si>
  <si>
    <t>TERPSTRA Niki</t>
  </si>
  <si>
    <t>ZUBELDIA Haimar</t>
  </si>
  <si>
    <t>ANTON Igor</t>
  </si>
  <si>
    <t>CLASSIFICA</t>
  </si>
  <si>
    <t>PT</t>
  </si>
  <si>
    <t>DIFF</t>
  </si>
  <si>
    <t>Bonaz</t>
  </si>
  <si>
    <t>Kalle</t>
  </si>
  <si>
    <t>Venerdì</t>
  </si>
  <si>
    <t>Maffo</t>
  </si>
  <si>
    <t>Lombo</t>
  </si>
  <si>
    <t>Kruswik</t>
  </si>
  <si>
    <t>Valverde X</t>
  </si>
  <si>
    <t>Chavez</t>
  </si>
  <si>
    <t>Daniel Moreno X</t>
  </si>
  <si>
    <t>Moser</t>
  </si>
  <si>
    <t>Gilbert</t>
  </si>
  <si>
    <t>Brambilla</t>
  </si>
  <si>
    <t>Gesink X</t>
  </si>
  <si>
    <t>Froome</t>
  </si>
  <si>
    <t>taramaee</t>
  </si>
  <si>
    <t>Kwiatkowsky X</t>
  </si>
  <si>
    <t>Contador</t>
  </si>
  <si>
    <t>Quintana</t>
  </si>
  <si>
    <t>Atapuma</t>
  </si>
  <si>
    <t>losada</t>
  </si>
  <si>
    <t>De gent</t>
  </si>
  <si>
    <t>Rojas</t>
  </si>
  <si>
    <t>Miguel Angel Lopez</t>
  </si>
  <si>
    <t>Peraud</t>
  </si>
  <si>
    <t>Bennati</t>
  </si>
  <si>
    <t>Fraile</t>
  </si>
  <si>
    <t>Pardilla</t>
  </si>
  <si>
    <t>Bonifazio</t>
  </si>
  <si>
    <t>Battaglin</t>
  </si>
  <si>
    <t>scarponi</t>
  </si>
  <si>
    <t>Van garderen</t>
  </si>
  <si>
    <t>Stybart</t>
  </si>
  <si>
    <t>Samuel sanchez</t>
  </si>
  <si>
    <t>Gerrans</t>
  </si>
  <si>
    <t>faria da costa</t>
  </si>
  <si>
    <t>Barguil</t>
  </si>
  <si>
    <t>Goncalvez</t>
  </si>
  <si>
    <t>Yates</t>
  </si>
  <si>
    <t>Farrar</t>
  </si>
  <si>
    <t>terpstra</t>
  </si>
  <si>
    <t>Mentjens</t>
  </si>
  <si>
    <t>Mersman</t>
  </si>
  <si>
    <t>Rolland</t>
  </si>
  <si>
    <t>Formolo</t>
  </si>
  <si>
    <t>zubeldia</t>
  </si>
  <si>
    <t>Talansky</t>
  </si>
  <si>
    <t>Van der sande</t>
  </si>
  <si>
    <t>Hansen</t>
  </si>
  <si>
    <t>Felline</t>
  </si>
  <si>
    <t>Igor anton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</si>
</sst>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6">
    <font>
      <sz val="10.0"/>
      <color rgb="FF000000"/>
      <name val="Arial"/>
    </font>
    <font>
      <sz val="9.0"/>
      <color rgb="FF000000"/>
      <name val="Arial"/>
    </font>
    <font>
      <b/>
      <sz val="9.0"/>
      <color rgb="FF000000"/>
      <name val="Arial"/>
    </font>
    <font>
      <b/>
      <sz val="9.0"/>
      <color rgb="FFFF0000"/>
      <name val="Arial"/>
    </font>
    <font>
      <sz val="9.0"/>
      <name val="Arial"/>
    </font>
    <font>
      <b/>
      <sz val="9.0"/>
      <name val="Arial"/>
    </font>
    <font>
      <sz val="10.0"/>
      <name val="Arial"/>
    </font>
    <font>
      <b/>
      <sz val="9.0"/>
      <color rgb="FF00B0F0"/>
      <name val="Arial"/>
    </font>
    <font>
      <b/>
      <sz val="9.0"/>
      <color rgb="FF00FF00"/>
      <name val="Arial"/>
    </font>
    <font>
      <b/>
      <sz val="9.0"/>
      <color rgb="FFFF00FF"/>
      <name val="Arial"/>
    </font>
    <font>
      <b/>
      <sz val="9.0"/>
      <color rgb="FFB7B7B7"/>
      <name val="Arial"/>
    </font>
    <font>
      <b/>
      <sz val="9.0"/>
      <color rgb="FFFFFFFF"/>
      <name val="Arial"/>
    </font>
    <font>
      <b/>
      <sz val="10.0"/>
      <name val="Arial"/>
    </font>
    <font>
      <b/>
      <sz val="10.0"/>
      <color rgb="FFFFFFFF"/>
      <name val="Arial"/>
    </font>
    <font>
      <b/>
      <sz val="9.0"/>
      <color rgb="FFC0C0C0"/>
      <name val="Arial"/>
    </font>
    <font>
      <sz val="10.0"/>
      <color rgb="FFFFFFFF"/>
      <name val="Arial"/>
    </font>
    <font>
      <b/>
      <sz val="9.0"/>
      <color rgb="FF339966"/>
      <name val="Arial"/>
    </font>
    <font>
      <b/>
      <sz val="9.0"/>
      <color rgb="FF0000FF"/>
      <name val="Arial"/>
    </font>
    <font>
      <b/>
      <sz val="9.0"/>
      <color rgb="FF800080"/>
      <name val="Arial"/>
    </font>
    <font>
      <b/>
      <sz val="9.0"/>
      <color rgb="FFA64D79"/>
      <name val="Arial"/>
    </font>
    <font>
      <b/>
      <sz val="9.0"/>
      <color rgb="FFCCCCCC"/>
      <name val="Arial"/>
    </font>
    <font>
      <b/>
      <sz val="9.0"/>
      <color rgb="FFFFCC00"/>
      <name val="Arial"/>
    </font>
    <font>
      <b/>
      <sz val="9.0"/>
      <color rgb="FF9900FF"/>
      <name val="Arial"/>
    </font>
    <font>
      <u/>
      <sz val="9.0"/>
      <name val="Arial"/>
    </font>
    <font>
      <b/>
      <color rgb="FFFF0000"/>
      <name val="Arial"/>
    </font>
    <font>
      <name val="Arial"/>
    </font>
  </fonts>
  <fills count="7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shrinkToFit="0" wrapText="0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shrinkToFit="0" wrapText="0"/>
    </xf>
    <xf borderId="0" fillId="0" fontId="6" numFmtId="0" xfId="0" applyAlignment="1" applyFont="1">
      <alignment shrinkToFit="0" wrapText="0"/>
    </xf>
    <xf borderId="0" fillId="0" fontId="3" numFmtId="0" xfId="0" applyAlignment="1" applyFont="1">
      <alignment horizontal="center" shrinkToFit="0" wrapText="0"/>
    </xf>
    <xf borderId="0" fillId="0" fontId="5" numFmtId="0" xfId="0" applyAlignment="1" applyFont="1">
      <alignment horizontal="center" shrinkToFit="0" wrapText="0"/>
    </xf>
    <xf borderId="1" fillId="2" fontId="5" numFmtId="0" xfId="0" applyAlignment="1" applyBorder="1" applyFill="1" applyFont="1">
      <alignment shrinkToFit="0" wrapText="0"/>
    </xf>
    <xf borderId="0" fillId="0" fontId="2" numFmtId="0" xfId="0" applyAlignment="1" applyFont="1">
      <alignment horizontal="center" readingOrder="0" shrinkToFit="0" wrapText="0"/>
    </xf>
    <xf borderId="0" fillId="0" fontId="7" numFmtId="0" xfId="0" applyAlignment="1" applyFont="1">
      <alignment horizontal="center" readingOrder="0" shrinkToFit="0" wrapText="0"/>
    </xf>
    <xf borderId="0" fillId="0" fontId="8" numFmtId="0" xfId="0" applyAlignment="1" applyFont="1">
      <alignment horizontal="center" shrinkToFit="0" wrapText="0"/>
    </xf>
    <xf borderId="0" fillId="0" fontId="8" numFmtId="0" xfId="0" applyAlignment="1" applyFont="1">
      <alignment horizontal="center" readingOrder="0" shrinkToFit="0" wrapText="0"/>
    </xf>
    <xf borderId="0" fillId="0" fontId="2" numFmtId="0" xfId="0" applyAlignment="1" applyFont="1">
      <alignment shrinkToFit="0" wrapText="0"/>
    </xf>
    <xf borderId="0" fillId="2" fontId="2" numFmtId="0" xfId="0" applyAlignment="1" applyFont="1">
      <alignment horizontal="center" shrinkToFit="0" wrapText="0"/>
    </xf>
    <xf borderId="0" fillId="0" fontId="9" numFmtId="0" xfId="0" applyAlignment="1" applyFont="1">
      <alignment horizontal="center" shrinkToFit="0" wrapText="0"/>
    </xf>
    <xf borderId="0" fillId="0" fontId="10" numFmtId="0" xfId="0" applyAlignment="1" applyFont="1">
      <alignment shrinkToFit="0" wrapText="0"/>
    </xf>
    <xf borderId="0" fillId="3" fontId="2" numFmtId="0" xfId="0" applyAlignment="1" applyFill="1" applyFont="1">
      <alignment horizontal="center" shrinkToFit="0" wrapText="0"/>
    </xf>
    <xf borderId="0" fillId="2" fontId="8" numFmtId="0" xfId="0" applyAlignment="1" applyFont="1">
      <alignment horizontal="center" shrinkToFit="0" wrapText="0"/>
    </xf>
    <xf borderId="0" fillId="0" fontId="3" numFmtId="0" xfId="0" applyAlignment="1" applyFont="1">
      <alignment shrinkToFit="0" wrapText="0"/>
    </xf>
    <xf borderId="0" fillId="2" fontId="11" numFmtId="0" xfId="0" applyAlignment="1" applyFont="1">
      <alignment horizontal="center" shrinkToFit="0" wrapText="0"/>
    </xf>
    <xf borderId="0" fillId="0" fontId="3" numFmtId="0" xfId="0" applyAlignment="1" applyFont="1">
      <alignment horizontal="center" readingOrder="0" shrinkToFit="0" wrapText="0"/>
    </xf>
    <xf borderId="1" fillId="3" fontId="5" numFmtId="0" xfId="0" applyAlignment="1" applyBorder="1" applyFont="1">
      <alignment shrinkToFit="0" wrapText="0"/>
    </xf>
    <xf borderId="1" fillId="4" fontId="6" numFmtId="0" xfId="0" applyAlignment="1" applyBorder="1" applyFill="1" applyFont="1">
      <alignment shrinkToFit="0" wrapText="0"/>
    </xf>
    <xf borderId="1" fillId="5" fontId="11" numFmtId="0" xfId="0" applyAlignment="1" applyBorder="1" applyFill="1" applyFont="1">
      <alignment shrinkToFit="0" wrapText="0"/>
    </xf>
    <xf borderId="1" fillId="5" fontId="6" numFmtId="0" xfId="0" applyAlignment="1" applyBorder="1" applyFont="1">
      <alignment shrinkToFit="0" wrapText="0"/>
    </xf>
    <xf borderId="0" fillId="0" fontId="12" numFmtId="0" xfId="0" applyAlignment="1" applyFont="1">
      <alignment shrinkToFit="0" wrapText="0"/>
    </xf>
    <xf borderId="1" fillId="6" fontId="11" numFmtId="0" xfId="0" applyAlignment="1" applyBorder="1" applyFill="1" applyFont="1">
      <alignment shrinkToFit="0" wrapText="0"/>
    </xf>
    <xf borderId="1" fillId="6" fontId="13" numFmtId="0" xfId="0" applyAlignment="1" applyBorder="1" applyFont="1">
      <alignment shrinkToFit="0" wrapText="0"/>
    </xf>
    <xf borderId="1" fillId="5" fontId="14" numFmtId="0" xfId="0" applyAlignment="1" applyBorder="1" applyFont="1">
      <alignment shrinkToFit="0" wrapText="0"/>
    </xf>
    <xf borderId="1" fillId="5" fontId="15" numFmtId="0" xfId="0" applyAlignment="1" applyBorder="1" applyFont="1">
      <alignment shrinkToFit="0" wrapText="0"/>
    </xf>
    <xf borderId="0" fillId="0" fontId="14" numFmtId="0" xfId="0" applyAlignment="1" applyFont="1">
      <alignment shrinkToFit="0" wrapText="0"/>
    </xf>
    <xf borderId="0" fillId="0" fontId="15" numFmtId="0" xfId="0" applyAlignment="1" applyFont="1">
      <alignment shrinkToFit="0" wrapText="0"/>
    </xf>
    <xf borderId="0" fillId="0" fontId="5" numFmtId="0" xfId="0" applyAlignment="1" applyFont="1">
      <alignment horizontal="right" shrinkToFit="0" wrapText="0"/>
    </xf>
    <xf borderId="0" fillId="0" fontId="16" numFmtId="0" xfId="0" applyAlignment="1" applyFont="1">
      <alignment readingOrder="0" shrinkToFit="0" wrapText="0"/>
    </xf>
    <xf borderId="0" fillId="0" fontId="17" numFmtId="0" xfId="0" applyAlignment="1" applyFont="1">
      <alignment readingOrder="0" shrinkToFit="0" wrapText="0"/>
    </xf>
    <xf borderId="0" fillId="0" fontId="7" numFmtId="0" xfId="0" applyAlignment="1" applyFont="1">
      <alignment readingOrder="0" shrinkToFit="0" wrapText="0"/>
    </xf>
    <xf borderId="0" fillId="0" fontId="18" numFmtId="0" xfId="0" applyAlignment="1" applyFont="1">
      <alignment readingOrder="0" shrinkToFit="0" wrapText="0"/>
    </xf>
    <xf borderId="0" fillId="0" fontId="5" numFmtId="0" xfId="0" applyAlignment="1" applyFont="1">
      <alignment readingOrder="0" shrinkToFit="0" wrapText="0"/>
    </xf>
    <xf borderId="0" fillId="0" fontId="18" numFmtId="0" xfId="0" applyAlignment="1" applyFont="1">
      <alignment horizontal="center" readingOrder="0" shrinkToFit="0" wrapText="0"/>
    </xf>
    <xf borderId="0" fillId="0" fontId="17" numFmtId="0" xfId="0" applyAlignment="1" applyFont="1">
      <alignment horizontal="center" shrinkToFit="0" wrapText="0"/>
    </xf>
    <xf borderId="0" fillId="0" fontId="5" numFmtId="0" xfId="0" applyAlignment="1" applyFont="1">
      <alignment horizontal="left" shrinkToFit="0" wrapText="0"/>
    </xf>
    <xf borderId="0" fillId="0" fontId="17" numFmtId="0" xfId="0" applyAlignment="1" applyFont="1">
      <alignment shrinkToFit="0" wrapText="0"/>
    </xf>
    <xf borderId="0" fillId="0" fontId="19" numFmtId="0" xfId="0" applyAlignment="1" applyFont="1">
      <alignment horizontal="center" shrinkToFit="0" wrapText="0"/>
    </xf>
    <xf borderId="0" fillId="0" fontId="17" numFmtId="0" xfId="0" applyAlignment="1" applyFont="1">
      <alignment horizontal="center" readingOrder="0" shrinkToFit="0" wrapText="0"/>
    </xf>
    <xf borderId="0" fillId="0" fontId="20" numFmtId="0" xfId="0" applyAlignment="1" applyFont="1">
      <alignment shrinkToFit="0" wrapText="0"/>
    </xf>
    <xf borderId="0" fillId="3" fontId="2" numFmtId="0" xfId="0" applyAlignment="1" applyFont="1">
      <alignment horizontal="center" readingOrder="0" shrinkToFit="0" wrapText="0"/>
    </xf>
    <xf borderId="0" fillId="0" fontId="18" numFmtId="0" xfId="0" applyAlignment="1" applyFont="1">
      <alignment shrinkToFit="0" wrapText="0"/>
    </xf>
    <xf borderId="0" fillId="0" fontId="21" numFmtId="0" xfId="0" applyAlignment="1" applyFont="1">
      <alignment shrinkToFit="0" wrapText="0"/>
    </xf>
    <xf borderId="0" fillId="0" fontId="16" numFmtId="0" xfId="0" applyAlignment="1" applyFont="1">
      <alignment shrinkToFit="0" wrapText="0"/>
    </xf>
    <xf borderId="0" fillId="2" fontId="22" numFmtId="0" xfId="0" applyAlignment="1" applyFont="1">
      <alignment horizontal="center" shrinkToFit="0" wrapText="0"/>
    </xf>
    <xf borderId="0" fillId="0" fontId="7" numFmtId="0" xfId="0" applyAlignment="1" applyFont="1">
      <alignment shrinkToFit="0" wrapText="0"/>
    </xf>
    <xf borderId="0" fillId="0" fontId="9" numFmtId="0" xfId="0" applyAlignment="1" applyFont="1">
      <alignment horizontal="center" readingOrder="0" shrinkToFit="0" wrapText="0"/>
    </xf>
    <xf borderId="0" fillId="0" fontId="8" numFmtId="0" xfId="0" applyAlignment="1" applyFont="1">
      <alignment shrinkToFit="0" wrapText="0"/>
    </xf>
    <xf borderId="0" fillId="0" fontId="23" numFmtId="0" xfId="0" applyAlignment="1" applyFont="1">
      <alignment shrinkToFit="0" wrapText="0"/>
    </xf>
    <xf borderId="0" fillId="0" fontId="24" numFmtId="0" xfId="0" applyAlignment="1" applyFont="1">
      <alignment readingOrder="0" shrinkToFit="0" vertical="bottom" wrapText="0"/>
    </xf>
    <xf borderId="0" fillId="0" fontId="25" numFmtId="0" xfId="0" applyAlignment="1" applyFont="1">
      <alignment horizontal="right" readingOrder="0" shrinkToFit="0" vertical="bottom" wrapText="0"/>
    </xf>
    <xf borderId="0" fillId="0" fontId="25" numFmtId="0" xfId="0" applyAlignment="1" applyFont="1">
      <alignment readingOrder="0" shrinkToFit="0" vertical="bottom" wrapText="0"/>
    </xf>
    <xf borderId="0" fillId="0" fontId="25" numFmtId="0" xfId="0" applyAlignment="1" applyFont="1">
      <alignment shrinkToFit="0" vertical="bottom" wrapText="0"/>
    </xf>
    <xf borderId="0" fillId="0" fontId="6" numFmtId="0" xfId="0" applyAlignment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654925562280206"/>
          <c:y val="0.06514668341988279"/>
          <c:w val="0.8080199204629124"/>
          <c:h val="0.7589588618416344"/>
        </c:manualLayout>
      </c:layout>
      <c:lineChart>
        <c:ser>
          <c:idx val="0"/>
          <c:order val="0"/>
          <c:spPr>
            <a:ln cmpd="sng" w="19050">
              <a:solidFill>
                <a:srgbClr val="00B05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FANTAVUELTA!$B$13:$W$13</c:f>
              <c:numCache/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0070C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FANTAVUELTA!$B$25:$W$25</c:f>
              <c:numCache/>
            </c:numRef>
          </c:val>
          <c:smooth val="0"/>
        </c:ser>
        <c:ser>
          <c:idx val="2"/>
          <c:order val="2"/>
          <c:spPr>
            <a:ln cmpd="sng" w="19050">
              <a:solidFill>
                <a:srgbClr val="FFFF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FANTAVUELTA!$B$37:$W$37</c:f>
              <c:numCache/>
            </c:numRef>
          </c:val>
          <c:smooth val="0"/>
        </c:ser>
        <c:ser>
          <c:idx val="3"/>
          <c:order val="3"/>
          <c:spPr>
            <a:ln cmpd="sng" w="19050">
              <a:solidFill>
                <a:srgbClr val="FF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FANTAVUELTA!$B$49:$W$49</c:f>
              <c:numCache/>
            </c:numRef>
          </c:val>
          <c:smooth val="0"/>
        </c:ser>
        <c:ser>
          <c:idx val="4"/>
          <c:order val="4"/>
          <c:spPr>
            <a:ln cmpd="sng" w="19050">
              <a:solidFill>
                <a:srgbClr val="00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FANTAVUELTA!$B$2:$W$2</c:f>
            </c:strRef>
          </c:cat>
          <c:val>
            <c:numRef>
              <c:f>FANTAVUELTA!$B$61:$W$61</c:f>
              <c:numCache/>
            </c:numRef>
          </c:val>
          <c:smooth val="0"/>
        </c:ser>
        <c:axId val="1448847651"/>
        <c:axId val="912514506"/>
      </c:lineChart>
      <c:catAx>
        <c:axId val="14488476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912514506"/>
      </c:catAx>
      <c:valAx>
        <c:axId val="91251450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448847651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  <c:spPr>
    <a:solidFill>
      <a:srgbClr val="FF0000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Classifica Generale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FANTAVUELTA!$A$64:$A$70</c:f>
            </c:strRef>
          </c:cat>
          <c:val>
            <c:numRef>
              <c:f>FANTAVUELTA!$B$64:$B$70</c:f>
              <c:numCache/>
            </c:numRef>
          </c:val>
        </c:ser>
        <c:axId val="282981478"/>
        <c:axId val="403827670"/>
      </c:barChart>
      <c:catAx>
        <c:axId val="28298147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Column 1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03827670"/>
      </c:catAx>
      <c:valAx>
        <c:axId val="4038276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Column 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8298147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142875</xdr:colOff>
      <xdr:row>87</xdr:row>
      <xdr:rowOff>114300</xdr:rowOff>
    </xdr:from>
    <xdr:ext cx="9220200" cy="362902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219075</xdr:colOff>
      <xdr:row>61</xdr:row>
      <xdr:rowOff>142875</xdr:rowOff>
    </xdr:from>
    <xdr:ext cx="5715000" cy="3533775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4"/>
      <c r="Y1" s="5" t="s">
        <v>1</v>
      </c>
      <c r="Z1" s="5"/>
      <c r="AA1" s="6"/>
      <c r="AB1" s="6"/>
      <c r="AC1" s="6"/>
    </row>
    <row r="2" ht="12.75" customHeight="1">
      <c r="A2" s="3" t="s">
        <v>2</v>
      </c>
      <c r="B2" s="2">
        <v>1.0</v>
      </c>
      <c r="C2" s="7">
        <v>2.0</v>
      </c>
      <c r="D2" s="7">
        <v>3.0</v>
      </c>
      <c r="E2" s="2">
        <v>4.0</v>
      </c>
      <c r="F2" s="7">
        <v>5.0</v>
      </c>
      <c r="G2" s="7">
        <v>6.0</v>
      </c>
      <c r="H2" s="7">
        <v>7.0</v>
      </c>
      <c r="I2" s="7">
        <v>8.0</v>
      </c>
      <c r="J2" s="7">
        <v>9.0</v>
      </c>
      <c r="K2" s="2">
        <v>10.0</v>
      </c>
      <c r="L2" s="2">
        <v>11.0</v>
      </c>
      <c r="M2" s="2">
        <v>12.0</v>
      </c>
      <c r="N2" s="2">
        <v>13.0</v>
      </c>
      <c r="O2" s="2">
        <v>14.0</v>
      </c>
      <c r="P2" s="2">
        <v>15.0</v>
      </c>
      <c r="Q2" s="7">
        <v>16.0</v>
      </c>
      <c r="R2" s="2">
        <v>17.0</v>
      </c>
      <c r="S2" s="2">
        <v>18.0</v>
      </c>
      <c r="T2" s="2">
        <v>19.0</v>
      </c>
      <c r="U2" s="2">
        <v>20.0</v>
      </c>
      <c r="V2" s="2">
        <v>21.0</v>
      </c>
      <c r="W2" s="2" t="s">
        <v>3</v>
      </c>
      <c r="X2" s="8"/>
      <c r="Y2" s="5">
        <v>1.0</v>
      </c>
      <c r="Z2" s="9">
        <v>25.0</v>
      </c>
      <c r="AA2" s="6"/>
      <c r="AB2" s="6"/>
      <c r="AC2" s="6"/>
    </row>
    <row r="3" ht="12.75" customHeight="1">
      <c r="A3" s="5" t="s">
        <v>4</v>
      </c>
      <c r="B3" s="2">
        <f>20</f>
        <v>20</v>
      </c>
      <c r="C3" s="10">
        <v>5.0</v>
      </c>
      <c r="D3" s="2">
        <f>16+10</f>
        <v>26</v>
      </c>
      <c r="E3" s="10">
        <v>10.0</v>
      </c>
      <c r="F3" s="2">
        <f>10+10</f>
        <v>20</v>
      </c>
      <c r="G3" s="2">
        <f>8+10</f>
        <v>18</v>
      </c>
      <c r="H3" s="2">
        <f>16+10</f>
        <v>26</v>
      </c>
      <c r="I3" s="11">
        <v>10.0</v>
      </c>
      <c r="J3" s="2">
        <f>3+6</f>
        <v>9</v>
      </c>
      <c r="K3" s="12">
        <f>12+10</f>
        <v>22</v>
      </c>
      <c r="L3" s="12">
        <f>16+10</f>
        <v>26</v>
      </c>
      <c r="M3" s="12">
        <f>8+10</f>
        <v>18</v>
      </c>
      <c r="N3" s="12">
        <f>3+10</f>
        <v>13</v>
      </c>
      <c r="O3" s="13">
        <v>10.0</v>
      </c>
      <c r="P3" s="12">
        <f>1+10</f>
        <v>11</v>
      </c>
      <c r="Q3" s="13">
        <v>10.0</v>
      </c>
      <c r="R3" s="13">
        <v>10.0</v>
      </c>
      <c r="S3" s="13">
        <v>10.0</v>
      </c>
      <c r="T3" s="13">
        <v>10.0</v>
      </c>
      <c r="U3" s="10">
        <v>3.0</v>
      </c>
      <c r="V3" s="10">
        <v>3.0</v>
      </c>
      <c r="W3" s="2">
        <f>SUM(B3:V3)+10</f>
        <v>300</v>
      </c>
      <c r="X3" s="8"/>
      <c r="Y3" s="5">
        <v>2.0</v>
      </c>
      <c r="Z3" s="5">
        <v>20.0</v>
      </c>
      <c r="AA3" s="6"/>
      <c r="AB3" s="6"/>
      <c r="AC3" s="6"/>
    </row>
    <row r="4" ht="12.75" customHeight="1">
      <c r="A4" s="14" t="s">
        <v>5</v>
      </c>
      <c r="B4" s="10"/>
      <c r="C4" s="2"/>
      <c r="D4" s="2">
        <f>6</f>
        <v>6</v>
      </c>
      <c r="E4" s="2"/>
      <c r="F4" s="2"/>
      <c r="G4" s="2">
        <f>4</f>
        <v>4</v>
      </c>
      <c r="H4" s="2"/>
      <c r="I4" s="2"/>
      <c r="J4" s="2">
        <f>4</f>
        <v>4</v>
      </c>
      <c r="K4" s="2"/>
      <c r="L4" s="2"/>
      <c r="M4" s="10"/>
      <c r="N4" s="10"/>
      <c r="O4" s="10"/>
      <c r="P4" s="15">
        <f>25</f>
        <v>25</v>
      </c>
      <c r="Q4" s="2"/>
      <c r="R4" s="2"/>
      <c r="S4" s="2"/>
      <c r="T4" s="2"/>
      <c r="U4" s="2"/>
      <c r="V4" s="2"/>
      <c r="W4" s="2">
        <f t="shared" ref="W4:W11" si="1">SUM(B4:V4)</f>
        <v>39</v>
      </c>
      <c r="X4" s="8"/>
      <c r="Y4" s="5">
        <v>3.0</v>
      </c>
      <c r="Z4" s="5">
        <v>16.0</v>
      </c>
      <c r="AA4" s="6"/>
      <c r="AB4" s="6"/>
      <c r="AC4" s="6"/>
    </row>
    <row r="5" ht="12.75" customHeight="1">
      <c r="A5" s="14" t="s">
        <v>6</v>
      </c>
      <c r="B5" s="2"/>
      <c r="C5" s="2"/>
      <c r="D5" s="2">
        <f>7</f>
        <v>7</v>
      </c>
      <c r="E5" s="2"/>
      <c r="F5" s="2"/>
      <c r="G5" s="10">
        <f>1</f>
        <v>1</v>
      </c>
      <c r="H5" s="10"/>
      <c r="I5" s="10">
        <f>3</f>
        <v>3</v>
      </c>
      <c r="J5" s="10"/>
      <c r="K5" s="2">
        <f>8</f>
        <v>8</v>
      </c>
      <c r="L5" s="2">
        <f>12</f>
        <v>12</v>
      </c>
      <c r="M5" s="2"/>
      <c r="N5" s="2"/>
      <c r="O5" s="2"/>
      <c r="P5" s="16">
        <f>10+5</f>
        <v>15</v>
      </c>
      <c r="Q5" s="2"/>
      <c r="R5" s="2"/>
      <c r="S5" s="2"/>
      <c r="T5" s="2">
        <f>8+5</f>
        <v>13</v>
      </c>
      <c r="U5" s="2">
        <f>3</f>
        <v>3</v>
      </c>
      <c r="V5" s="2"/>
      <c r="W5" s="2">
        <f t="shared" si="1"/>
        <v>62</v>
      </c>
      <c r="X5" s="8"/>
      <c r="Y5" s="5">
        <v>4.0</v>
      </c>
      <c r="Z5" s="5">
        <v>14.0</v>
      </c>
      <c r="AA5" s="6"/>
      <c r="AB5" s="6"/>
      <c r="AC5" s="6"/>
    </row>
    <row r="6" ht="12.75" customHeight="1">
      <c r="A6" s="17" t="s">
        <v>7</v>
      </c>
      <c r="B6" s="2"/>
      <c r="C6" s="2">
        <f>4+10</f>
        <v>14</v>
      </c>
      <c r="D6" s="2"/>
      <c r="E6" s="2"/>
      <c r="F6" s="2"/>
      <c r="G6" s="2"/>
      <c r="H6" s="2">
        <f>3</f>
        <v>3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18">
        <f>-10</f>
        <v>-10</v>
      </c>
      <c r="V6" s="18"/>
      <c r="W6" s="18">
        <f t="shared" si="1"/>
        <v>7</v>
      </c>
      <c r="X6" s="8"/>
      <c r="Y6" s="5">
        <v>5.0</v>
      </c>
      <c r="Z6" s="5">
        <v>12.0</v>
      </c>
      <c r="AA6" s="6"/>
      <c r="AB6" s="6"/>
      <c r="AC6" s="6"/>
    </row>
    <row r="7" ht="12.75" customHeight="1">
      <c r="A7" s="14" t="s">
        <v>8</v>
      </c>
      <c r="B7" s="2"/>
      <c r="C7" s="2"/>
      <c r="D7" s="2"/>
      <c r="E7" s="2"/>
      <c r="F7" s="10"/>
      <c r="G7" s="2"/>
      <c r="H7" s="2"/>
      <c r="I7" s="2">
        <f>2</f>
        <v>2</v>
      </c>
      <c r="J7" s="2"/>
      <c r="K7" s="2"/>
      <c r="L7" s="2">
        <f>4</f>
        <v>4</v>
      </c>
      <c r="M7" s="2"/>
      <c r="N7" s="2"/>
      <c r="O7" s="2"/>
      <c r="P7" s="2"/>
      <c r="Q7" s="2"/>
      <c r="R7" s="2"/>
      <c r="S7" s="2"/>
      <c r="T7" s="2"/>
      <c r="U7" s="2"/>
      <c r="V7" s="2"/>
      <c r="W7" s="2">
        <f t="shared" si="1"/>
        <v>6</v>
      </c>
      <c r="X7" s="8"/>
      <c r="Y7" s="5">
        <v>6.0</v>
      </c>
      <c r="Z7" s="5">
        <v>10.0</v>
      </c>
      <c r="AA7" s="6"/>
      <c r="AB7" s="6"/>
      <c r="AC7" s="6"/>
    </row>
    <row r="8" ht="12.75" customHeight="1">
      <c r="A8" s="14" t="s">
        <v>9</v>
      </c>
      <c r="B8" s="2"/>
      <c r="C8" s="2"/>
      <c r="D8" s="2"/>
      <c r="E8" s="2"/>
      <c r="F8" s="2">
        <f>1</f>
        <v>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>
        <f>4</f>
        <v>4</v>
      </c>
      <c r="T8" s="2"/>
      <c r="U8" s="2"/>
      <c r="V8" s="2"/>
      <c r="W8" s="2">
        <f t="shared" si="1"/>
        <v>5</v>
      </c>
      <c r="X8" s="8"/>
      <c r="Y8" s="5">
        <v>7.0</v>
      </c>
      <c r="Z8" s="5">
        <v>9.0</v>
      </c>
      <c r="AA8" s="6"/>
      <c r="AB8" s="6"/>
      <c r="AC8" s="6"/>
    </row>
    <row r="9" ht="12.75" customHeight="1">
      <c r="A9" s="17" t="s">
        <v>10</v>
      </c>
      <c r="B9" s="2"/>
      <c r="C9" s="2"/>
      <c r="D9" s="2"/>
      <c r="E9" s="2"/>
      <c r="F9" s="2">
        <f>6</f>
        <v>6</v>
      </c>
      <c r="G9" s="2"/>
      <c r="H9" s="2"/>
      <c r="I9" s="2"/>
      <c r="J9" s="2"/>
      <c r="K9" s="2"/>
      <c r="L9" s="18">
        <f>-10</f>
        <v>-10</v>
      </c>
      <c r="M9" s="18"/>
      <c r="N9" s="18"/>
      <c r="O9" s="18"/>
      <c r="P9" s="18"/>
      <c r="Q9" s="18"/>
      <c r="R9" s="18"/>
      <c r="S9" s="18"/>
      <c r="T9" s="18"/>
      <c r="U9" s="18"/>
      <c r="V9" s="18"/>
      <c r="W9" s="18">
        <f t="shared" si="1"/>
        <v>-4</v>
      </c>
      <c r="X9" s="8"/>
      <c r="Y9" s="5">
        <v>8.0</v>
      </c>
      <c r="Z9" s="5">
        <v>8.0</v>
      </c>
      <c r="AA9" s="6"/>
      <c r="AB9" s="6"/>
      <c r="AC9" s="6"/>
    </row>
    <row r="10" ht="12.75" customHeight="1">
      <c r="A10" s="5" t="s">
        <v>11</v>
      </c>
      <c r="B10" s="2"/>
      <c r="C10" s="19">
        <f>25+10</f>
        <v>35</v>
      </c>
      <c r="D10" s="10">
        <v>6.0</v>
      </c>
      <c r="E10" s="10">
        <v>3.0</v>
      </c>
      <c r="F10" s="19">
        <f>25+10</f>
        <v>35</v>
      </c>
      <c r="G10" s="13">
        <v>10.0</v>
      </c>
      <c r="H10" s="12">
        <f>9+10</f>
        <v>19</v>
      </c>
      <c r="I10" s="13">
        <v>10.0</v>
      </c>
      <c r="J10" s="13">
        <v>10.0</v>
      </c>
      <c r="K10" s="10">
        <v>6.0</v>
      </c>
      <c r="L10" s="10">
        <v>3.0</v>
      </c>
      <c r="M10" s="2"/>
      <c r="N10" s="2"/>
      <c r="O10" s="2"/>
      <c r="P10" s="2"/>
      <c r="Q10" s="2">
        <f>14</f>
        <v>14</v>
      </c>
      <c r="R10" s="2"/>
      <c r="S10" s="2">
        <f>8</f>
        <v>8</v>
      </c>
      <c r="T10" s="2"/>
      <c r="U10" s="2"/>
      <c r="V10" s="2">
        <f>16</f>
        <v>16</v>
      </c>
      <c r="W10" s="2">
        <f t="shared" si="1"/>
        <v>175</v>
      </c>
      <c r="X10" s="8"/>
      <c r="Y10" s="5">
        <v>9.0</v>
      </c>
      <c r="Z10" s="5">
        <v>7.0</v>
      </c>
      <c r="AA10" s="6"/>
      <c r="AB10" s="6"/>
      <c r="AC10" s="6"/>
    </row>
    <row r="11" ht="12.75" customHeight="1">
      <c r="A11" s="14" t="s">
        <v>12</v>
      </c>
      <c r="B11" s="2"/>
      <c r="C11" s="2"/>
      <c r="D11" s="2"/>
      <c r="E11" s="2"/>
      <c r="F11" s="2">
        <f>4</f>
        <v>4</v>
      </c>
      <c r="G11" s="2">
        <f>5</f>
        <v>5</v>
      </c>
      <c r="H11" s="2">
        <f>6</f>
        <v>6</v>
      </c>
      <c r="I11" s="2"/>
      <c r="J11" s="2"/>
      <c r="K11" s="2"/>
      <c r="L11" s="2"/>
      <c r="M11" s="2"/>
      <c r="N11" s="2"/>
      <c r="O11" s="2"/>
      <c r="P11" s="2"/>
      <c r="Q11" s="2">
        <f>7</f>
        <v>7</v>
      </c>
      <c r="R11" s="2"/>
      <c r="S11" s="2"/>
      <c r="T11" s="2"/>
      <c r="U11" s="2"/>
      <c r="V11" s="2">
        <f>2</f>
        <v>2</v>
      </c>
      <c r="W11" s="2">
        <f t="shared" si="1"/>
        <v>24</v>
      </c>
      <c r="X11" s="8"/>
      <c r="Y11" s="5">
        <v>10.0</v>
      </c>
      <c r="Z11" s="5">
        <v>6.0</v>
      </c>
      <c r="AA11" s="6"/>
      <c r="AB11" s="6"/>
      <c r="AC11" s="6"/>
    </row>
    <row r="12" ht="12.75" customHeight="1">
      <c r="A12" s="14" t="s">
        <v>13</v>
      </c>
      <c r="B12" s="2">
        <f t="shared" ref="B12:W12" si="2">SUM(B3:B11)</f>
        <v>20</v>
      </c>
      <c r="C12" s="2">
        <f t="shared" si="2"/>
        <v>54</v>
      </c>
      <c r="D12" s="2">
        <f t="shared" si="2"/>
        <v>45</v>
      </c>
      <c r="E12" s="2">
        <f t="shared" si="2"/>
        <v>13</v>
      </c>
      <c r="F12" s="2">
        <f t="shared" si="2"/>
        <v>66</v>
      </c>
      <c r="G12" s="2">
        <f t="shared" si="2"/>
        <v>38</v>
      </c>
      <c r="H12" s="2">
        <f t="shared" si="2"/>
        <v>54</v>
      </c>
      <c r="I12" s="2">
        <f t="shared" si="2"/>
        <v>25</v>
      </c>
      <c r="J12" s="2">
        <f t="shared" si="2"/>
        <v>23</v>
      </c>
      <c r="K12" s="2">
        <f t="shared" si="2"/>
        <v>36</v>
      </c>
      <c r="L12" s="2">
        <f t="shared" si="2"/>
        <v>35</v>
      </c>
      <c r="M12" s="2">
        <f t="shared" si="2"/>
        <v>18</v>
      </c>
      <c r="N12" s="2">
        <f t="shared" si="2"/>
        <v>13</v>
      </c>
      <c r="O12" s="2">
        <f t="shared" si="2"/>
        <v>10</v>
      </c>
      <c r="P12" s="2">
        <f t="shared" si="2"/>
        <v>51</v>
      </c>
      <c r="Q12" s="2">
        <f t="shared" si="2"/>
        <v>31</v>
      </c>
      <c r="R12" s="2">
        <f t="shared" si="2"/>
        <v>10</v>
      </c>
      <c r="S12" s="2">
        <f t="shared" si="2"/>
        <v>22</v>
      </c>
      <c r="T12" s="2">
        <f t="shared" si="2"/>
        <v>23</v>
      </c>
      <c r="U12" s="2">
        <f t="shared" si="2"/>
        <v>-4</v>
      </c>
      <c r="V12" s="2">
        <f t="shared" si="2"/>
        <v>21</v>
      </c>
      <c r="W12" s="2">
        <f t="shared" si="2"/>
        <v>614</v>
      </c>
      <c r="X12" s="8"/>
      <c r="Y12" s="5">
        <v>11.0</v>
      </c>
      <c r="Z12" s="5">
        <v>5.0</v>
      </c>
      <c r="AA12" s="6"/>
      <c r="AB12" s="6"/>
      <c r="AC12" s="6"/>
    </row>
    <row r="13" ht="12.75" customHeight="1">
      <c r="A13" s="14" t="s">
        <v>14</v>
      </c>
      <c r="B13" s="2">
        <f>B12</f>
        <v>20</v>
      </c>
      <c r="C13" s="2">
        <f t="shared" ref="C13:V13" si="3">B13+C12</f>
        <v>74</v>
      </c>
      <c r="D13" s="2">
        <f t="shared" si="3"/>
        <v>119</v>
      </c>
      <c r="E13" s="2">
        <f t="shared" si="3"/>
        <v>132</v>
      </c>
      <c r="F13" s="2">
        <f t="shared" si="3"/>
        <v>198</v>
      </c>
      <c r="G13" s="2">
        <f t="shared" si="3"/>
        <v>236</v>
      </c>
      <c r="H13" s="2">
        <f t="shared" si="3"/>
        <v>290</v>
      </c>
      <c r="I13" s="2">
        <f t="shared" si="3"/>
        <v>315</v>
      </c>
      <c r="J13" s="2">
        <f t="shared" si="3"/>
        <v>338</v>
      </c>
      <c r="K13" s="2">
        <f t="shared" si="3"/>
        <v>374</v>
      </c>
      <c r="L13" s="2">
        <f t="shared" si="3"/>
        <v>409</v>
      </c>
      <c r="M13" s="2">
        <f t="shared" si="3"/>
        <v>427</v>
      </c>
      <c r="N13" s="2">
        <f t="shared" si="3"/>
        <v>440</v>
      </c>
      <c r="O13" s="2">
        <f t="shared" si="3"/>
        <v>450</v>
      </c>
      <c r="P13" s="2">
        <f t="shared" si="3"/>
        <v>501</v>
      </c>
      <c r="Q13" s="2">
        <f t="shared" si="3"/>
        <v>532</v>
      </c>
      <c r="R13" s="2">
        <f t="shared" si="3"/>
        <v>542</v>
      </c>
      <c r="S13" s="2">
        <f t="shared" si="3"/>
        <v>564</v>
      </c>
      <c r="T13" s="2">
        <f t="shared" si="3"/>
        <v>587</v>
      </c>
      <c r="U13" s="2">
        <f t="shared" si="3"/>
        <v>583</v>
      </c>
      <c r="V13" s="2">
        <f t="shared" si="3"/>
        <v>604</v>
      </c>
      <c r="W13" s="2">
        <f>SUM(W3:W11)</f>
        <v>614</v>
      </c>
      <c r="X13" s="8"/>
      <c r="Y13" s="5">
        <v>12.0</v>
      </c>
      <c r="Z13" s="5">
        <v>4.0</v>
      </c>
      <c r="AA13" s="6"/>
      <c r="AB13" s="6"/>
      <c r="AC13" s="6"/>
    </row>
    <row r="14" ht="12.75" customHeight="1">
      <c r="A14" s="3" t="s">
        <v>15</v>
      </c>
      <c r="B14" s="2">
        <v>1.0</v>
      </c>
      <c r="C14" s="2">
        <v>2.0</v>
      </c>
      <c r="D14" s="2">
        <v>3.0</v>
      </c>
      <c r="E14" s="2">
        <v>4.0</v>
      </c>
      <c r="F14" s="2">
        <v>5.0</v>
      </c>
      <c r="G14" s="2">
        <v>6.0</v>
      </c>
      <c r="H14" s="2">
        <v>7.0</v>
      </c>
      <c r="I14" s="2">
        <v>8.0</v>
      </c>
      <c r="J14" s="2">
        <v>9.0</v>
      </c>
      <c r="K14" s="7">
        <v>10.0</v>
      </c>
      <c r="L14" s="7">
        <v>11.0</v>
      </c>
      <c r="M14" s="2">
        <v>12.0</v>
      </c>
      <c r="N14" s="7">
        <v>13.0</v>
      </c>
      <c r="O14" s="7">
        <v>14.0</v>
      </c>
      <c r="P14" s="7">
        <v>15.0</v>
      </c>
      <c r="Q14" s="2">
        <v>16.0</v>
      </c>
      <c r="R14" s="7">
        <v>17.0</v>
      </c>
      <c r="S14" s="7">
        <v>18.0</v>
      </c>
      <c r="T14" s="2">
        <v>19.0</v>
      </c>
      <c r="U14" s="2">
        <v>20.0</v>
      </c>
      <c r="V14" s="2">
        <v>21.0</v>
      </c>
      <c r="W14" s="2" t="s">
        <v>3</v>
      </c>
      <c r="X14" s="8"/>
      <c r="Y14" s="5">
        <v>13.0</v>
      </c>
      <c r="Z14" s="5">
        <v>3.0</v>
      </c>
      <c r="AA14" s="6"/>
      <c r="AB14" s="6"/>
      <c r="AC14" s="6"/>
    </row>
    <row r="15" ht="12.75" customHeight="1">
      <c r="A15" s="14" t="s">
        <v>16</v>
      </c>
      <c r="B15" s="2"/>
      <c r="C15" s="2"/>
      <c r="D15" s="2">
        <f>12</f>
        <v>12</v>
      </c>
      <c r="E15" s="2"/>
      <c r="F15" s="2"/>
      <c r="G15" s="10">
        <v>2.0</v>
      </c>
      <c r="H15" s="2"/>
      <c r="I15" s="2"/>
      <c r="J15" s="2"/>
      <c r="K15" s="2">
        <f>9</f>
        <v>9</v>
      </c>
      <c r="L15" s="2">
        <f>8</f>
        <v>8</v>
      </c>
      <c r="M15" s="2"/>
      <c r="N15" s="2"/>
      <c r="O15" s="2">
        <f t="shared" ref="O15:P15" si="4">7+5</f>
        <v>12</v>
      </c>
      <c r="P15" s="2">
        <f t="shared" si="4"/>
        <v>12</v>
      </c>
      <c r="Q15" s="2">
        <f>2+5</f>
        <v>7</v>
      </c>
      <c r="R15" s="10">
        <v>5.0</v>
      </c>
      <c r="S15" s="10">
        <v>5.0</v>
      </c>
      <c r="T15" s="2"/>
      <c r="U15" s="2">
        <f>7+5</f>
        <v>12</v>
      </c>
      <c r="V15" s="10">
        <v>5.0</v>
      </c>
      <c r="W15" s="2">
        <f>SUM(B15:V15)+30</f>
        <v>119</v>
      </c>
      <c r="X15" s="8"/>
      <c r="Y15" s="5">
        <v>14.0</v>
      </c>
      <c r="Z15" s="5">
        <v>2.0</v>
      </c>
      <c r="AA15" s="6"/>
      <c r="AB15" s="6"/>
      <c r="AC15" s="6"/>
    </row>
    <row r="16" ht="12.75" customHeight="1">
      <c r="A16" s="14" t="s">
        <v>17</v>
      </c>
      <c r="B16" s="2"/>
      <c r="C16" s="2"/>
      <c r="D16" s="2"/>
      <c r="E16" s="2"/>
      <c r="F16" s="2"/>
      <c r="G16" s="2"/>
      <c r="H16" s="2"/>
      <c r="I16" s="2"/>
      <c r="J16" s="2"/>
      <c r="K16" s="2">
        <f>20</f>
        <v>20</v>
      </c>
      <c r="L16" s="2"/>
      <c r="M16" s="2"/>
      <c r="N16" s="2"/>
      <c r="O16" s="15">
        <f>25+3</f>
        <v>28</v>
      </c>
      <c r="P16" s="10">
        <v>3.0</v>
      </c>
      <c r="Q16" s="10">
        <v>3.0</v>
      </c>
      <c r="R16" s="2">
        <f>16+3</f>
        <v>19</v>
      </c>
      <c r="S16" s="10">
        <v>3.0</v>
      </c>
      <c r="T16" s="10">
        <v>3.0</v>
      </c>
      <c r="U16" s="2">
        <f>12+3</f>
        <v>15</v>
      </c>
      <c r="V16" s="10">
        <v>3.0</v>
      </c>
      <c r="W16" s="2">
        <f>SUM(B16:V16)+10</f>
        <v>107</v>
      </c>
      <c r="X16" s="8"/>
      <c r="Y16" s="5">
        <v>15.0</v>
      </c>
      <c r="Z16" s="5">
        <v>1.0</v>
      </c>
      <c r="AA16" s="6"/>
      <c r="AB16" s="6"/>
      <c r="AC16" s="6"/>
    </row>
    <row r="17" ht="12.75" customHeight="1">
      <c r="A17" s="20" t="s">
        <v>18</v>
      </c>
      <c r="B17" s="2"/>
      <c r="C17" s="2"/>
      <c r="D17" s="2">
        <f>10</f>
        <v>10</v>
      </c>
      <c r="E17" s="2"/>
      <c r="F17" s="2">
        <f>3</f>
        <v>3</v>
      </c>
      <c r="G17" s="2"/>
      <c r="H17" s="2"/>
      <c r="I17" s="7">
        <f>4+15</f>
        <v>19</v>
      </c>
      <c r="J17" s="2">
        <f>10</f>
        <v>10</v>
      </c>
      <c r="K17" s="21">
        <f>25+15</f>
        <v>40</v>
      </c>
      <c r="L17" s="7">
        <f>20+15</f>
        <v>35</v>
      </c>
      <c r="M17" s="22">
        <v>15.0</v>
      </c>
      <c r="N17" s="22">
        <v>15.0</v>
      </c>
      <c r="O17" s="7">
        <f>4+15</f>
        <v>19</v>
      </c>
      <c r="P17" s="7">
        <f>20+15</f>
        <v>35</v>
      </c>
      <c r="Q17" s="22">
        <v>15.0</v>
      </c>
      <c r="R17" s="22">
        <v>15.0</v>
      </c>
      <c r="S17" s="22">
        <v>15.0</v>
      </c>
      <c r="T17" s="7">
        <f>5+15</f>
        <v>20</v>
      </c>
      <c r="U17" s="7">
        <f>6+15</f>
        <v>21</v>
      </c>
      <c r="V17" s="7">
        <f>15</f>
        <v>15</v>
      </c>
      <c r="W17" s="7">
        <f>SUM(B17:V17)+100+30+50</f>
        <v>482</v>
      </c>
      <c r="X17" s="8"/>
      <c r="Y17" s="6"/>
      <c r="Z17" s="6"/>
      <c r="AA17" s="6"/>
      <c r="AB17" s="6"/>
      <c r="AC17" s="6"/>
    </row>
    <row r="18" ht="12.75" customHeight="1">
      <c r="A18" s="17" t="s">
        <v>19</v>
      </c>
      <c r="B18" s="2"/>
      <c r="C18" s="2"/>
      <c r="D18" s="2"/>
      <c r="E18" s="2"/>
      <c r="F18" s="2"/>
      <c r="G18" s="18">
        <f>-10</f>
        <v>-10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>
        <f t="shared" ref="W18:W23" si="5">SUM(B18:V18)</f>
        <v>-10</v>
      </c>
      <c r="X18" s="8"/>
      <c r="Y18" s="6"/>
      <c r="Z18" s="6"/>
      <c r="AA18" s="6"/>
      <c r="AB18" s="6"/>
      <c r="AC18" s="6"/>
    </row>
    <row r="19" ht="12.75" customHeight="1">
      <c r="A19" s="17" t="s">
        <v>20</v>
      </c>
      <c r="B19" s="2"/>
      <c r="C19" s="2">
        <f>9</f>
        <v>9</v>
      </c>
      <c r="D19" s="2"/>
      <c r="E19" s="2"/>
      <c r="F19" s="2"/>
      <c r="G19" s="2"/>
      <c r="H19" s="18">
        <f>-10</f>
        <v>-10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>
        <f t="shared" si="5"/>
        <v>-1</v>
      </c>
      <c r="X19" s="8"/>
      <c r="Y19" s="23" t="s">
        <v>21</v>
      </c>
      <c r="Z19" s="24"/>
      <c r="AA19" s="24"/>
      <c r="AB19" s="23">
        <v>-10.0</v>
      </c>
      <c r="AC19" s="6"/>
    </row>
    <row r="20" ht="12.75" customHeight="1">
      <c r="A20" s="17" t="s">
        <v>22</v>
      </c>
      <c r="B20" s="10"/>
      <c r="C20" s="2"/>
      <c r="D20" s="2">
        <f>9</f>
        <v>9</v>
      </c>
      <c r="E20" s="2"/>
      <c r="F20" s="2"/>
      <c r="G20" s="2"/>
      <c r="H20" s="2"/>
      <c r="I20" s="2"/>
      <c r="J20" s="2">
        <f>2</f>
        <v>2</v>
      </c>
      <c r="K20" s="2">
        <f>5</f>
        <v>5</v>
      </c>
      <c r="L20" s="2">
        <f>6</f>
        <v>6</v>
      </c>
      <c r="M20" s="2"/>
      <c r="N20" s="2"/>
      <c r="O20" s="2">
        <f>1</f>
        <v>1</v>
      </c>
      <c r="P20" s="2">
        <f>3</f>
        <v>3</v>
      </c>
      <c r="Q20" s="2"/>
      <c r="R20" s="2"/>
      <c r="S20" s="2"/>
      <c r="T20" s="2"/>
      <c r="U20" s="18">
        <f>-10</f>
        <v>-10</v>
      </c>
      <c r="V20" s="18"/>
      <c r="W20" s="18">
        <f t="shared" si="5"/>
        <v>16</v>
      </c>
      <c r="X20" s="8"/>
      <c r="Y20" s="25" t="s">
        <v>23</v>
      </c>
      <c r="Z20" s="26"/>
      <c r="AA20" s="26"/>
      <c r="AB20" s="25">
        <v>-50.0</v>
      </c>
      <c r="AC20" s="27" t="s">
        <v>24</v>
      </c>
    </row>
    <row r="21" ht="12.75" customHeight="1">
      <c r="A21" s="14" t="s">
        <v>25</v>
      </c>
      <c r="B21" s="2"/>
      <c r="C21" s="2"/>
      <c r="D21" s="2"/>
      <c r="E21" s="2"/>
      <c r="F21" s="2"/>
      <c r="G21" s="15">
        <f>25</f>
        <v>25</v>
      </c>
      <c r="H21" s="2"/>
      <c r="I21" s="2"/>
      <c r="J21" s="2"/>
      <c r="K21" s="2">
        <f>7</f>
        <v>7</v>
      </c>
      <c r="L21" s="2">
        <f>10</f>
        <v>10</v>
      </c>
      <c r="M21" s="2"/>
      <c r="N21" s="2"/>
      <c r="O21" s="2">
        <f>12+3</f>
        <v>15</v>
      </c>
      <c r="P21" s="2"/>
      <c r="Q21" s="2"/>
      <c r="R21" s="2"/>
      <c r="S21" s="2"/>
      <c r="T21" s="2"/>
      <c r="U21" s="2">
        <f>2</f>
        <v>2</v>
      </c>
      <c r="V21" s="2"/>
      <c r="W21" s="2">
        <f t="shared" si="5"/>
        <v>59</v>
      </c>
      <c r="X21" s="8"/>
      <c r="Y21" s="28" t="s">
        <v>26</v>
      </c>
      <c r="Z21" s="29"/>
      <c r="AA21" s="29"/>
      <c r="AB21" s="29">
        <v>-200.0</v>
      </c>
      <c r="AC21" s="27" t="s">
        <v>27</v>
      </c>
    </row>
    <row r="22" ht="12.75" customHeight="1">
      <c r="A22" s="14" t="s">
        <v>28</v>
      </c>
      <c r="B22" s="2"/>
      <c r="C22" s="2"/>
      <c r="D22" s="2"/>
      <c r="E22" s="2">
        <f>9</f>
        <v>9</v>
      </c>
      <c r="F22" s="2"/>
      <c r="G22" s="2"/>
      <c r="H22" s="2"/>
      <c r="I22" s="2"/>
      <c r="J22" s="2"/>
      <c r="K22" s="2"/>
      <c r="L22" s="2"/>
      <c r="M22" s="10"/>
      <c r="N22" s="2"/>
      <c r="O22" s="2">
        <f>5</f>
        <v>5</v>
      </c>
      <c r="P22" s="2"/>
      <c r="Q22" s="2"/>
      <c r="R22" s="2"/>
      <c r="S22" s="2"/>
      <c r="T22" s="2"/>
      <c r="U22" s="2"/>
      <c r="V22" s="2"/>
      <c r="W22" s="2">
        <f t="shared" si="5"/>
        <v>14</v>
      </c>
      <c r="X22" s="8"/>
      <c r="Y22" s="30" t="s">
        <v>29</v>
      </c>
      <c r="Z22" s="31"/>
      <c r="AA22" s="31"/>
      <c r="AB22" s="30">
        <v>-100.0</v>
      </c>
      <c r="AC22" s="6"/>
    </row>
    <row r="23" ht="12.75" customHeight="1">
      <c r="A23" s="14" t="s">
        <v>30</v>
      </c>
      <c r="B23" s="2"/>
      <c r="C23" s="2"/>
      <c r="D23" s="10"/>
      <c r="E23" s="2"/>
      <c r="F23" s="10"/>
      <c r="G23" s="10"/>
      <c r="H23" s="2"/>
      <c r="I23" s="2"/>
      <c r="J23" s="2"/>
      <c r="K23" s="10"/>
      <c r="L23" s="2"/>
      <c r="M23" s="10"/>
      <c r="N23" s="10"/>
      <c r="O23" s="2"/>
      <c r="P23" s="2"/>
      <c r="Q23" s="10"/>
      <c r="R23" s="2"/>
      <c r="S23" s="2"/>
      <c r="T23" s="10"/>
      <c r="U23" s="10"/>
      <c r="V23" s="10"/>
      <c r="W23" s="2">
        <f t="shared" si="5"/>
        <v>0</v>
      </c>
      <c r="X23" s="8"/>
      <c r="Y23" s="32"/>
      <c r="Z23" s="33"/>
      <c r="AA23" s="33"/>
      <c r="AB23" s="32"/>
      <c r="AC23" s="6"/>
    </row>
    <row r="24" ht="12.75" customHeight="1">
      <c r="A24" s="14" t="s">
        <v>13</v>
      </c>
      <c r="B24" s="2">
        <f t="shared" ref="B24:W24" si="6">SUM(B15:B23)</f>
        <v>0</v>
      </c>
      <c r="C24" s="2">
        <f t="shared" si="6"/>
        <v>9</v>
      </c>
      <c r="D24" s="2">
        <f t="shared" si="6"/>
        <v>31</v>
      </c>
      <c r="E24" s="2">
        <f t="shared" si="6"/>
        <v>9</v>
      </c>
      <c r="F24" s="2">
        <f t="shared" si="6"/>
        <v>3</v>
      </c>
      <c r="G24" s="2">
        <f t="shared" si="6"/>
        <v>17</v>
      </c>
      <c r="H24" s="2">
        <f t="shared" si="6"/>
        <v>-10</v>
      </c>
      <c r="I24" s="2">
        <f t="shared" si="6"/>
        <v>19</v>
      </c>
      <c r="J24" s="2">
        <f t="shared" si="6"/>
        <v>12</v>
      </c>
      <c r="K24" s="2">
        <f t="shared" si="6"/>
        <v>81</v>
      </c>
      <c r="L24" s="2">
        <f t="shared" si="6"/>
        <v>59</v>
      </c>
      <c r="M24" s="2">
        <f t="shared" si="6"/>
        <v>15</v>
      </c>
      <c r="N24" s="2">
        <f t="shared" si="6"/>
        <v>15</v>
      </c>
      <c r="O24" s="2">
        <f t="shared" si="6"/>
        <v>80</v>
      </c>
      <c r="P24" s="2">
        <f t="shared" si="6"/>
        <v>53</v>
      </c>
      <c r="Q24" s="2">
        <f t="shared" si="6"/>
        <v>25</v>
      </c>
      <c r="R24" s="2">
        <f t="shared" si="6"/>
        <v>39</v>
      </c>
      <c r="S24" s="2">
        <f t="shared" si="6"/>
        <v>23</v>
      </c>
      <c r="T24" s="2">
        <f t="shared" si="6"/>
        <v>23</v>
      </c>
      <c r="U24" s="2">
        <f t="shared" si="6"/>
        <v>40</v>
      </c>
      <c r="V24" s="2">
        <f t="shared" si="6"/>
        <v>23</v>
      </c>
      <c r="W24" s="2">
        <f t="shared" si="6"/>
        <v>786</v>
      </c>
      <c r="X24" s="6"/>
      <c r="Y24" s="5" t="s">
        <v>31</v>
      </c>
      <c r="Z24" s="34" t="s">
        <v>32</v>
      </c>
      <c r="AA24" s="34" t="s">
        <v>33</v>
      </c>
      <c r="AB24" s="34" t="s">
        <v>34</v>
      </c>
      <c r="AC24" s="6"/>
    </row>
    <row r="25" ht="12.75" customHeight="1">
      <c r="A25" s="14" t="s">
        <v>14</v>
      </c>
      <c r="B25" s="2">
        <f>B24</f>
        <v>0</v>
      </c>
      <c r="C25" s="2">
        <f t="shared" ref="C25:V25" si="7">B25+C24</f>
        <v>9</v>
      </c>
      <c r="D25" s="2">
        <f t="shared" si="7"/>
        <v>40</v>
      </c>
      <c r="E25" s="2">
        <f t="shared" si="7"/>
        <v>49</v>
      </c>
      <c r="F25" s="2">
        <f t="shared" si="7"/>
        <v>52</v>
      </c>
      <c r="G25" s="2">
        <f t="shared" si="7"/>
        <v>69</v>
      </c>
      <c r="H25" s="2">
        <f t="shared" si="7"/>
        <v>59</v>
      </c>
      <c r="I25" s="2">
        <f t="shared" si="7"/>
        <v>78</v>
      </c>
      <c r="J25" s="2">
        <f t="shared" si="7"/>
        <v>90</v>
      </c>
      <c r="K25" s="2">
        <f t="shared" si="7"/>
        <v>171</v>
      </c>
      <c r="L25" s="2">
        <f t="shared" si="7"/>
        <v>230</v>
      </c>
      <c r="M25" s="2">
        <f t="shared" si="7"/>
        <v>245</v>
      </c>
      <c r="N25" s="2">
        <f t="shared" si="7"/>
        <v>260</v>
      </c>
      <c r="O25" s="2">
        <f t="shared" si="7"/>
        <v>340</v>
      </c>
      <c r="P25" s="2">
        <f t="shared" si="7"/>
        <v>393</v>
      </c>
      <c r="Q25" s="2">
        <f t="shared" si="7"/>
        <v>418</v>
      </c>
      <c r="R25" s="2">
        <f t="shared" si="7"/>
        <v>457</v>
      </c>
      <c r="S25" s="2">
        <f t="shared" si="7"/>
        <v>480</v>
      </c>
      <c r="T25" s="2">
        <f t="shared" si="7"/>
        <v>503</v>
      </c>
      <c r="U25" s="2">
        <f t="shared" si="7"/>
        <v>543</v>
      </c>
      <c r="V25" s="2">
        <f t="shared" si="7"/>
        <v>566</v>
      </c>
      <c r="W25" s="2">
        <f>SUM(W15:W23)</f>
        <v>786</v>
      </c>
      <c r="X25" s="8"/>
      <c r="Y25" s="3" t="s">
        <v>35</v>
      </c>
      <c r="Z25" s="5">
        <v>15.0</v>
      </c>
      <c r="AA25" s="5">
        <v>10.0</v>
      </c>
      <c r="AB25" s="5">
        <v>5.0</v>
      </c>
      <c r="AC25" s="5" t="s">
        <v>36</v>
      </c>
    </row>
    <row r="26" ht="12.75" customHeight="1">
      <c r="A26" s="3" t="s">
        <v>37</v>
      </c>
      <c r="B26" s="7">
        <v>1.0</v>
      </c>
      <c r="C26" s="2">
        <v>2.0</v>
      </c>
      <c r="D26" s="2">
        <v>3.0</v>
      </c>
      <c r="E26" s="2">
        <v>4.0</v>
      </c>
      <c r="F26" s="2">
        <v>5.0</v>
      </c>
      <c r="G26" s="2">
        <v>6.0</v>
      </c>
      <c r="H26" s="2">
        <v>7.0</v>
      </c>
      <c r="I26" s="2">
        <v>8.0</v>
      </c>
      <c r="J26" s="2">
        <v>9.0</v>
      </c>
      <c r="K26" s="2">
        <v>10.0</v>
      </c>
      <c r="L26" s="2">
        <v>11.0</v>
      </c>
      <c r="M26" s="2">
        <v>12.0</v>
      </c>
      <c r="N26" s="2">
        <v>13.0</v>
      </c>
      <c r="O26" s="2">
        <v>14.0</v>
      </c>
      <c r="P26" s="2">
        <v>15.0</v>
      </c>
      <c r="Q26" s="2">
        <v>16.0</v>
      </c>
      <c r="R26" s="2">
        <v>17.0</v>
      </c>
      <c r="S26" s="2">
        <v>18.0</v>
      </c>
      <c r="T26" s="2">
        <v>19.0</v>
      </c>
      <c r="U26" s="2">
        <v>20.0</v>
      </c>
      <c r="V26" s="2">
        <v>21.0</v>
      </c>
      <c r="W26" s="2" t="s">
        <v>3</v>
      </c>
      <c r="X26" s="8"/>
      <c r="Y26" s="35" t="s">
        <v>38</v>
      </c>
      <c r="Z26" s="5">
        <v>10.0</v>
      </c>
      <c r="AA26" s="5">
        <v>6.0</v>
      </c>
      <c r="AB26" s="5">
        <v>3.0</v>
      </c>
      <c r="AC26" s="5" t="s">
        <v>39</v>
      </c>
    </row>
    <row r="27" ht="12.75" customHeight="1">
      <c r="A27" s="17" t="s">
        <v>40</v>
      </c>
      <c r="B27" s="2"/>
      <c r="C27" s="2"/>
      <c r="D27" s="2"/>
      <c r="E27" s="2"/>
      <c r="F27" s="2"/>
      <c r="G27" s="18">
        <f>-10</f>
        <v>-10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>
        <f t="shared" ref="W27:W30" si="8">SUM(B27:V27)</f>
        <v>-10</v>
      </c>
      <c r="X27" s="8"/>
      <c r="Y27" s="36" t="s">
        <v>41</v>
      </c>
      <c r="Z27" s="5">
        <v>10.0</v>
      </c>
      <c r="AA27" s="5">
        <v>6.0</v>
      </c>
      <c r="AB27" s="5">
        <v>3.0</v>
      </c>
      <c r="AC27" s="5" t="s">
        <v>42</v>
      </c>
    </row>
    <row r="28" ht="12.75" customHeight="1">
      <c r="A28" s="17" t="s">
        <v>43</v>
      </c>
      <c r="B28" s="2"/>
      <c r="C28" s="2"/>
      <c r="D28" s="2"/>
      <c r="E28" s="2"/>
      <c r="F28" s="10"/>
      <c r="G28" s="2"/>
      <c r="H28" s="2">
        <f>14</f>
        <v>14</v>
      </c>
      <c r="I28" s="2"/>
      <c r="J28" s="2"/>
      <c r="K28" s="2"/>
      <c r="L28" s="2"/>
      <c r="M28" s="2"/>
      <c r="N28" s="2"/>
      <c r="O28" s="18">
        <f>-10</f>
        <v>-10</v>
      </c>
      <c r="P28" s="18"/>
      <c r="Q28" s="18"/>
      <c r="R28" s="18"/>
      <c r="S28" s="18"/>
      <c r="T28" s="18"/>
      <c r="U28" s="18"/>
      <c r="V28" s="18"/>
      <c r="W28" s="18">
        <f t="shared" si="8"/>
        <v>4</v>
      </c>
      <c r="X28" s="8"/>
      <c r="Y28" s="37" t="s">
        <v>44</v>
      </c>
      <c r="Z28" s="5">
        <v>10.0</v>
      </c>
      <c r="AA28" s="5">
        <v>6.0</v>
      </c>
      <c r="AB28" s="5">
        <v>3.0</v>
      </c>
      <c r="AC28" s="5" t="s">
        <v>45</v>
      </c>
    </row>
    <row r="29" ht="12.75" customHeight="1">
      <c r="A29" s="17" t="s">
        <v>46</v>
      </c>
      <c r="B29" s="15">
        <f>25+5</f>
        <v>30</v>
      </c>
      <c r="C29" s="7">
        <f>14+15</f>
        <v>29</v>
      </c>
      <c r="D29" s="2"/>
      <c r="E29" s="2"/>
      <c r="F29" s="2"/>
      <c r="G29" s="2"/>
      <c r="H29" s="18">
        <f>-10</f>
        <v>-10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>
        <f t="shared" si="8"/>
        <v>49</v>
      </c>
      <c r="X29" s="8"/>
      <c r="Y29" s="38" t="s">
        <v>47</v>
      </c>
      <c r="Z29" s="39">
        <v>5.0</v>
      </c>
      <c r="AA29" s="6"/>
      <c r="AB29" s="6"/>
      <c r="AC29" s="5"/>
    </row>
    <row r="30" ht="12.75" customHeight="1">
      <c r="A30" s="5" t="s">
        <v>48</v>
      </c>
      <c r="B30" s="2"/>
      <c r="C30" s="2"/>
      <c r="D30" s="10"/>
      <c r="E30" s="40">
        <f>5+6</f>
        <v>11</v>
      </c>
      <c r="F30" s="10">
        <v>6.0</v>
      </c>
      <c r="G30" s="10">
        <v>6.0</v>
      </c>
      <c r="H30" s="10">
        <v>3.0</v>
      </c>
      <c r="I30" s="2"/>
      <c r="J30" s="41">
        <f>8+10</f>
        <v>18</v>
      </c>
      <c r="K30" s="10">
        <v>6.0</v>
      </c>
      <c r="L30" s="10">
        <v>3.0</v>
      </c>
      <c r="M30" s="10">
        <v>3.0</v>
      </c>
      <c r="N30" s="2"/>
      <c r="O30" s="2"/>
      <c r="P30" s="2"/>
      <c r="Q30" s="2"/>
      <c r="R30" s="2"/>
      <c r="S30" s="2"/>
      <c r="T30" s="2">
        <f>3</f>
        <v>3</v>
      </c>
      <c r="U30" s="2"/>
      <c r="V30" s="2"/>
      <c r="W30" s="2">
        <f t="shared" si="8"/>
        <v>59</v>
      </c>
      <c r="X30" s="8"/>
      <c r="Y30" s="42" t="s">
        <v>49</v>
      </c>
      <c r="Z30" s="34" t="s">
        <v>32</v>
      </c>
      <c r="AA30" s="34" t="s">
        <v>33</v>
      </c>
      <c r="AB30" s="34" t="s">
        <v>34</v>
      </c>
      <c r="AC30" s="6"/>
    </row>
    <row r="31" ht="12.75" customHeight="1">
      <c r="A31" s="43" t="s">
        <v>50</v>
      </c>
      <c r="B31" s="2"/>
      <c r="C31" s="2"/>
      <c r="D31" s="10"/>
      <c r="E31" s="2"/>
      <c r="F31" s="2"/>
      <c r="G31" s="44">
        <f>3+5</f>
        <v>8</v>
      </c>
      <c r="H31" s="2"/>
      <c r="I31" s="10"/>
      <c r="J31" s="2"/>
      <c r="K31" s="45">
        <f>14+10</f>
        <v>24</v>
      </c>
      <c r="L31" s="10">
        <v>6.0</v>
      </c>
      <c r="M31" s="10">
        <v>6.0</v>
      </c>
      <c r="N31" s="10">
        <v>3.0</v>
      </c>
      <c r="O31" s="10">
        <v>6.0</v>
      </c>
      <c r="P31" s="10">
        <v>6.0</v>
      </c>
      <c r="Q31" s="10">
        <v>6.0</v>
      </c>
      <c r="R31" s="10">
        <v>6.0</v>
      </c>
      <c r="S31" s="10">
        <v>6.0</v>
      </c>
      <c r="T31" s="10">
        <v>6.0</v>
      </c>
      <c r="U31" s="45">
        <v>10.0</v>
      </c>
      <c r="V31" s="45">
        <v>10.0</v>
      </c>
      <c r="W31" s="41">
        <f>SUM(B31:V31)+50</f>
        <v>153</v>
      </c>
      <c r="X31" s="8"/>
      <c r="Y31" s="3" t="s">
        <v>35</v>
      </c>
      <c r="Z31" s="5">
        <v>100.0</v>
      </c>
      <c r="AA31" s="5">
        <v>50.0</v>
      </c>
      <c r="AB31" s="5">
        <v>30.0</v>
      </c>
      <c r="AC31" s="6"/>
    </row>
    <row r="32" ht="12.75" customHeight="1">
      <c r="A32" s="17" t="s">
        <v>51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18">
        <f>-10</f>
        <v>-10</v>
      </c>
      <c r="S32" s="18"/>
      <c r="T32" s="18"/>
      <c r="U32" s="18"/>
      <c r="V32" s="18"/>
      <c r="W32" s="18">
        <f t="shared" ref="W32:W35" si="9">SUM(B32:V32)</f>
        <v>-10</v>
      </c>
      <c r="X32" s="8"/>
      <c r="Y32" s="35" t="s">
        <v>38</v>
      </c>
      <c r="Z32" s="5">
        <v>50.0</v>
      </c>
      <c r="AA32" s="5">
        <v>30.0</v>
      </c>
      <c r="AB32" s="5">
        <v>10.0</v>
      </c>
      <c r="AC32" s="6"/>
    </row>
    <row r="33" ht="12.75" customHeight="1">
      <c r="A33" s="46" t="s">
        <v>52</v>
      </c>
      <c r="B33" s="2"/>
      <c r="C33" s="2"/>
      <c r="D33" s="18">
        <f>-10</f>
        <v>-10</v>
      </c>
      <c r="E33" s="18"/>
      <c r="F33" s="18"/>
      <c r="G33" s="18"/>
      <c r="H33" s="18"/>
      <c r="I33" s="47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>
        <f t="shared" si="9"/>
        <v>-10</v>
      </c>
      <c r="X33" s="8"/>
      <c r="Y33" s="36" t="s">
        <v>41</v>
      </c>
      <c r="Z33" s="5">
        <v>50.0</v>
      </c>
      <c r="AA33" s="5">
        <v>30.0</v>
      </c>
      <c r="AB33" s="5">
        <v>10.0</v>
      </c>
      <c r="AC33" s="6"/>
    </row>
    <row r="34" ht="12.75" customHeight="1">
      <c r="A34" s="14" t="s">
        <v>53</v>
      </c>
      <c r="B34" s="2"/>
      <c r="C34" s="2"/>
      <c r="D34" s="2">
        <f>3</f>
        <v>3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>
        <f>5</f>
        <v>5</v>
      </c>
      <c r="Q34" s="2"/>
      <c r="R34" s="2"/>
      <c r="S34" s="2"/>
      <c r="T34" s="2"/>
      <c r="U34" s="2"/>
      <c r="V34" s="2"/>
      <c r="W34" s="2">
        <f t="shared" si="9"/>
        <v>8</v>
      </c>
      <c r="X34" s="8"/>
      <c r="Y34" s="37" t="s">
        <v>44</v>
      </c>
      <c r="Z34" s="5">
        <v>50.0</v>
      </c>
      <c r="AA34" s="5">
        <v>30.0</v>
      </c>
      <c r="AB34" s="5">
        <v>10.0</v>
      </c>
      <c r="AC34" s="6"/>
    </row>
    <row r="35" ht="12.75" customHeight="1">
      <c r="A35" s="14" t="s">
        <v>54</v>
      </c>
      <c r="B35" s="2"/>
      <c r="C35" s="2"/>
      <c r="D35" s="2"/>
      <c r="E35" s="2"/>
      <c r="F35" s="2"/>
      <c r="G35" s="2"/>
      <c r="H35" s="2"/>
      <c r="I35" s="2"/>
      <c r="J35" s="2"/>
      <c r="K35" s="2">
        <f>3</f>
        <v>3</v>
      </c>
      <c r="L35" s="2"/>
      <c r="M35" s="2"/>
      <c r="N35" s="2"/>
      <c r="O35" s="2">
        <f>8</f>
        <v>8</v>
      </c>
      <c r="P35" s="2">
        <f>4</f>
        <v>4</v>
      </c>
      <c r="Q35" s="2"/>
      <c r="R35" s="2"/>
      <c r="S35" s="2"/>
      <c r="T35" s="2">
        <f>9</f>
        <v>9</v>
      </c>
      <c r="U35" s="2">
        <f>4</f>
        <v>4</v>
      </c>
      <c r="V35" s="2"/>
      <c r="W35" s="2">
        <f t="shared" si="9"/>
        <v>28</v>
      </c>
      <c r="X35" s="8"/>
      <c r="Y35" s="48"/>
      <c r="Z35" s="5"/>
      <c r="AA35" s="6"/>
      <c r="AB35" s="6"/>
      <c r="AC35" s="6"/>
    </row>
    <row r="36" ht="12.75" customHeight="1">
      <c r="A36" s="14" t="s">
        <v>13</v>
      </c>
      <c r="B36" s="2">
        <f t="shared" ref="B36:W36" si="10">SUM(B27:B35)</f>
        <v>30</v>
      </c>
      <c r="C36" s="2">
        <f t="shared" si="10"/>
        <v>29</v>
      </c>
      <c r="D36" s="2">
        <f t="shared" si="10"/>
        <v>-7</v>
      </c>
      <c r="E36" s="2">
        <f t="shared" si="10"/>
        <v>11</v>
      </c>
      <c r="F36" s="2">
        <f t="shared" si="10"/>
        <v>6</v>
      </c>
      <c r="G36" s="2">
        <f t="shared" si="10"/>
        <v>4</v>
      </c>
      <c r="H36" s="2">
        <f t="shared" si="10"/>
        <v>7</v>
      </c>
      <c r="I36" s="2">
        <f t="shared" si="10"/>
        <v>0</v>
      </c>
      <c r="J36" s="2">
        <f t="shared" si="10"/>
        <v>18</v>
      </c>
      <c r="K36" s="2">
        <f t="shared" si="10"/>
        <v>33</v>
      </c>
      <c r="L36" s="2">
        <f t="shared" si="10"/>
        <v>9</v>
      </c>
      <c r="M36" s="2">
        <f t="shared" si="10"/>
        <v>9</v>
      </c>
      <c r="N36" s="2">
        <f t="shared" si="10"/>
        <v>3</v>
      </c>
      <c r="O36" s="2">
        <f t="shared" si="10"/>
        <v>4</v>
      </c>
      <c r="P36" s="2">
        <f t="shared" si="10"/>
        <v>15</v>
      </c>
      <c r="Q36" s="2">
        <f t="shared" si="10"/>
        <v>6</v>
      </c>
      <c r="R36" s="2">
        <f t="shared" si="10"/>
        <v>-4</v>
      </c>
      <c r="S36" s="2">
        <f t="shared" si="10"/>
        <v>6</v>
      </c>
      <c r="T36" s="2">
        <f t="shared" si="10"/>
        <v>18</v>
      </c>
      <c r="U36" s="2">
        <f t="shared" si="10"/>
        <v>14</v>
      </c>
      <c r="V36" s="2">
        <f t="shared" si="10"/>
        <v>10</v>
      </c>
      <c r="W36" s="2">
        <f t="shared" si="10"/>
        <v>271</v>
      </c>
      <c r="X36" s="8"/>
      <c r="Y36" s="42"/>
      <c r="Z36" s="34"/>
      <c r="AA36" s="34"/>
      <c r="AB36" s="34"/>
      <c r="AC36" s="6"/>
    </row>
    <row r="37" ht="12.75" customHeight="1">
      <c r="A37" s="14" t="s">
        <v>14</v>
      </c>
      <c r="B37" s="2">
        <f>B36</f>
        <v>30</v>
      </c>
      <c r="C37" s="2">
        <f t="shared" ref="C37:V37" si="11">B37+C36</f>
        <v>59</v>
      </c>
      <c r="D37" s="2">
        <f t="shared" si="11"/>
        <v>52</v>
      </c>
      <c r="E37" s="2">
        <f t="shared" si="11"/>
        <v>63</v>
      </c>
      <c r="F37" s="2">
        <f t="shared" si="11"/>
        <v>69</v>
      </c>
      <c r="G37" s="2">
        <f t="shared" si="11"/>
        <v>73</v>
      </c>
      <c r="H37" s="2">
        <f t="shared" si="11"/>
        <v>80</v>
      </c>
      <c r="I37" s="2">
        <f t="shared" si="11"/>
        <v>80</v>
      </c>
      <c r="J37" s="2">
        <f t="shared" si="11"/>
        <v>98</v>
      </c>
      <c r="K37" s="2">
        <f t="shared" si="11"/>
        <v>131</v>
      </c>
      <c r="L37" s="2">
        <f t="shared" si="11"/>
        <v>140</v>
      </c>
      <c r="M37" s="2">
        <f t="shared" si="11"/>
        <v>149</v>
      </c>
      <c r="N37" s="2">
        <f t="shared" si="11"/>
        <v>152</v>
      </c>
      <c r="O37" s="2">
        <f t="shared" si="11"/>
        <v>156</v>
      </c>
      <c r="P37" s="2">
        <f t="shared" si="11"/>
        <v>171</v>
      </c>
      <c r="Q37" s="2">
        <f t="shared" si="11"/>
        <v>177</v>
      </c>
      <c r="R37" s="2">
        <f t="shared" si="11"/>
        <v>173</v>
      </c>
      <c r="S37" s="2">
        <f t="shared" si="11"/>
        <v>179</v>
      </c>
      <c r="T37" s="2">
        <f t="shared" si="11"/>
        <v>197</v>
      </c>
      <c r="U37" s="2">
        <f t="shared" si="11"/>
        <v>211</v>
      </c>
      <c r="V37" s="2">
        <f t="shared" si="11"/>
        <v>221</v>
      </c>
      <c r="W37" s="2">
        <f>SUM(W27:W35)</f>
        <v>271</v>
      </c>
      <c r="X37" s="8"/>
      <c r="Y37" s="49"/>
      <c r="Z37" s="5"/>
      <c r="AA37" s="5"/>
      <c r="AB37" s="5"/>
      <c r="AC37" s="6"/>
    </row>
    <row r="38" ht="12.75" customHeight="1">
      <c r="A38" s="3" t="s">
        <v>55</v>
      </c>
      <c r="B38" s="2">
        <v>1.0</v>
      </c>
      <c r="C38" s="2">
        <v>2.0</v>
      </c>
      <c r="D38" s="2">
        <v>3.0</v>
      </c>
      <c r="E38" s="7">
        <v>4.0</v>
      </c>
      <c r="F38" s="2">
        <v>5.0</v>
      </c>
      <c r="G38" s="2">
        <v>6.0</v>
      </c>
      <c r="H38" s="2">
        <v>7.0</v>
      </c>
      <c r="I38" s="2">
        <v>8.0</v>
      </c>
      <c r="J38" s="2">
        <v>9.0</v>
      </c>
      <c r="K38" s="2">
        <v>10.0</v>
      </c>
      <c r="L38" s="2">
        <v>11.0</v>
      </c>
      <c r="M38" s="7">
        <v>12.0</v>
      </c>
      <c r="N38" s="2">
        <v>13.0</v>
      </c>
      <c r="O38" s="2">
        <v>14.0</v>
      </c>
      <c r="P38" s="2">
        <v>15.0</v>
      </c>
      <c r="Q38" s="2">
        <v>16.0</v>
      </c>
      <c r="R38" s="2">
        <v>17.0</v>
      </c>
      <c r="S38" s="2">
        <v>18.0</v>
      </c>
      <c r="T38" s="7">
        <v>19.0</v>
      </c>
      <c r="U38" s="7">
        <v>20.0</v>
      </c>
      <c r="V38" s="2">
        <v>21.0</v>
      </c>
      <c r="W38" s="2" t="s">
        <v>3</v>
      </c>
      <c r="X38" s="8"/>
      <c r="Y38" s="50"/>
      <c r="Z38" s="5"/>
      <c r="AA38" s="5"/>
      <c r="AB38" s="5"/>
      <c r="AC38" s="6"/>
    </row>
    <row r="39" ht="12.75" customHeight="1">
      <c r="A39" s="14" t="s">
        <v>56</v>
      </c>
      <c r="B39" s="2">
        <f>20</f>
        <v>20</v>
      </c>
      <c r="C39" s="2"/>
      <c r="D39" s="2"/>
      <c r="E39" s="2"/>
      <c r="F39" s="10"/>
      <c r="G39" s="2">
        <f>10</f>
        <v>10</v>
      </c>
      <c r="H39" s="2"/>
      <c r="I39" s="2"/>
      <c r="J39" s="2"/>
      <c r="K39" s="2"/>
      <c r="L39" s="2"/>
      <c r="M39" s="2"/>
      <c r="N39" s="2"/>
      <c r="O39" s="2"/>
      <c r="P39" s="2">
        <f>2</f>
        <v>2</v>
      </c>
      <c r="Q39" s="2"/>
      <c r="R39" s="2"/>
      <c r="S39" s="2"/>
      <c r="T39" s="2"/>
      <c r="U39" s="2"/>
      <c r="V39" s="2"/>
      <c r="W39" s="2">
        <f>SUM(B39:V39)</f>
        <v>32</v>
      </c>
      <c r="X39" s="8"/>
      <c r="Y39" s="20"/>
      <c r="Z39" s="5"/>
      <c r="AA39" s="5"/>
      <c r="AB39" s="5"/>
      <c r="AC39" s="6"/>
    </row>
    <row r="40" ht="12.75" customHeight="1">
      <c r="A40" s="14" t="s">
        <v>57</v>
      </c>
      <c r="B40" s="2"/>
      <c r="C40" s="2"/>
      <c r="D40" s="2">
        <f>14+5</f>
        <v>19</v>
      </c>
      <c r="E40" s="10">
        <v>5.0</v>
      </c>
      <c r="F40" s="2">
        <f>2+5</f>
        <v>7</v>
      </c>
      <c r="G40" s="10">
        <v>5.0</v>
      </c>
      <c r="H40" s="10">
        <v>5.0</v>
      </c>
      <c r="I40" s="2">
        <f>1+5</f>
        <v>6</v>
      </c>
      <c r="J40" s="2">
        <f>1</f>
        <v>1</v>
      </c>
      <c r="K40" s="2">
        <f>16+6</f>
        <v>22</v>
      </c>
      <c r="L40" s="15">
        <f>25+10</f>
        <v>35</v>
      </c>
      <c r="M40" s="10">
        <v>10.0</v>
      </c>
      <c r="N40" s="10">
        <v>10.0</v>
      </c>
      <c r="O40" s="2">
        <f>3+10</f>
        <v>13</v>
      </c>
      <c r="P40" s="10">
        <v>10.0</v>
      </c>
      <c r="Q40" s="10">
        <v>10.0</v>
      </c>
      <c r="R40" s="10">
        <v>10.0</v>
      </c>
      <c r="S40" s="10">
        <v>10.0</v>
      </c>
      <c r="T40" s="51">
        <f>25+10+5</f>
        <v>40</v>
      </c>
      <c r="U40" s="2">
        <f>5+10</f>
        <v>15</v>
      </c>
      <c r="V40" s="10">
        <v>10.0</v>
      </c>
      <c r="W40" s="2">
        <f>SUM(B40:V40)+50+30</f>
        <v>323</v>
      </c>
      <c r="X40" s="8"/>
      <c r="Y40" s="52"/>
      <c r="Z40" s="5"/>
      <c r="AA40" s="5"/>
      <c r="AB40" s="5"/>
      <c r="AC40" s="6"/>
    </row>
    <row r="41" ht="12.75" customHeight="1">
      <c r="A41" s="14" t="s">
        <v>58</v>
      </c>
      <c r="B41" s="2"/>
      <c r="C41" s="2"/>
      <c r="D41" s="2"/>
      <c r="E41" s="7">
        <f>20+15</f>
        <v>35</v>
      </c>
      <c r="F41" s="7">
        <f t="shared" ref="F41:H41" si="12">15</f>
        <v>15</v>
      </c>
      <c r="G41" s="7">
        <f t="shared" si="12"/>
        <v>15</v>
      </c>
      <c r="H41" s="7">
        <f t="shared" si="12"/>
        <v>15</v>
      </c>
      <c r="I41" s="10">
        <v>6.0</v>
      </c>
      <c r="J41" s="10">
        <v>3.0</v>
      </c>
      <c r="K41" s="2"/>
      <c r="L41" s="2"/>
      <c r="M41" s="2"/>
      <c r="N41" s="2"/>
      <c r="O41" s="2"/>
      <c r="P41" s="2"/>
      <c r="Q41" s="2"/>
      <c r="R41" s="2"/>
      <c r="S41" s="2"/>
      <c r="T41" s="2"/>
      <c r="U41" s="2">
        <f>20</f>
        <v>20</v>
      </c>
      <c r="V41" s="2"/>
      <c r="W41" s="2">
        <f t="shared" ref="W41:W46" si="13">SUM(B41:V41)</f>
        <v>109</v>
      </c>
      <c r="X41" s="8"/>
      <c r="Y41" s="48"/>
      <c r="Z41" s="5"/>
      <c r="AA41" s="6"/>
      <c r="AB41" s="6"/>
      <c r="AC41" s="6"/>
    </row>
    <row r="42" ht="12.75" customHeight="1">
      <c r="A42" s="14" t="s">
        <v>59</v>
      </c>
      <c r="B42" s="2"/>
      <c r="C42" s="2"/>
      <c r="D42" s="2"/>
      <c r="E42" s="2"/>
      <c r="F42" s="2"/>
      <c r="G42" s="2"/>
      <c r="H42" s="2"/>
      <c r="I42" s="2"/>
      <c r="J42" s="2"/>
      <c r="K42" s="2">
        <f>4</f>
        <v>4</v>
      </c>
      <c r="L42" s="2">
        <f>3</f>
        <v>3</v>
      </c>
      <c r="M42" s="2"/>
      <c r="N42" s="2"/>
      <c r="O42" s="2"/>
      <c r="P42" s="2"/>
      <c r="Q42" s="2"/>
      <c r="R42" s="10"/>
      <c r="S42" s="2"/>
      <c r="T42" s="2"/>
      <c r="U42" s="2"/>
      <c r="V42" s="2"/>
      <c r="W42" s="2">
        <f t="shared" si="13"/>
        <v>7</v>
      </c>
      <c r="X42" s="8"/>
      <c r="Y42" s="6"/>
      <c r="Z42" s="6"/>
      <c r="AA42" s="6"/>
      <c r="AB42" s="6"/>
      <c r="AC42" s="6"/>
    </row>
    <row r="43" ht="12.75" customHeight="1">
      <c r="A43" s="46" t="s">
        <v>60</v>
      </c>
      <c r="B43" s="2"/>
      <c r="C43" s="2"/>
      <c r="D43" s="2"/>
      <c r="E43" s="2">
        <f>10</f>
        <v>10</v>
      </c>
      <c r="F43" s="2"/>
      <c r="G43" s="2"/>
      <c r="H43" s="2"/>
      <c r="I43" s="2"/>
      <c r="J43" s="18">
        <f>-10</f>
        <v>-10</v>
      </c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>
        <f t="shared" si="13"/>
        <v>0</v>
      </c>
      <c r="X43" s="8"/>
      <c r="Y43" s="42"/>
      <c r="Z43" s="4"/>
      <c r="AA43" s="6"/>
      <c r="AB43" s="6"/>
      <c r="AC43" s="6"/>
    </row>
    <row r="44" ht="12.75" customHeight="1">
      <c r="A44" s="14" t="s">
        <v>61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53">
        <v>5.0</v>
      </c>
      <c r="P44" s="2"/>
      <c r="Q44" s="2"/>
      <c r="R44" s="2"/>
      <c r="S44" s="2"/>
      <c r="T44" s="2"/>
      <c r="U44" s="2"/>
      <c r="V44" s="2"/>
      <c r="W44" s="2">
        <f t="shared" si="13"/>
        <v>5</v>
      </c>
      <c r="X44" s="8"/>
      <c r="Y44" s="42"/>
      <c r="Z44" s="4"/>
      <c r="AA44" s="6"/>
      <c r="AB44" s="6"/>
      <c r="AC44" s="6"/>
    </row>
    <row r="45" ht="12.75" customHeight="1">
      <c r="A45" s="14" t="s">
        <v>62</v>
      </c>
      <c r="B45" s="2"/>
      <c r="C45" s="2"/>
      <c r="D45" s="2"/>
      <c r="E45" s="2"/>
      <c r="F45" s="2"/>
      <c r="G45" s="2"/>
      <c r="H45" s="2"/>
      <c r="I45" s="2"/>
      <c r="J45" s="10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>
        <f t="shared" si="13"/>
        <v>0</v>
      </c>
      <c r="X45" s="8"/>
      <c r="Y45" s="42"/>
      <c r="Z45" s="4"/>
      <c r="AA45" s="6"/>
      <c r="AB45" s="6"/>
      <c r="AC45" s="6"/>
    </row>
    <row r="46" ht="12.75" customHeight="1">
      <c r="A46" s="14" t="s">
        <v>63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>
        <f>2</f>
        <v>2</v>
      </c>
      <c r="M46" s="2"/>
      <c r="N46" s="2"/>
      <c r="O46" s="2"/>
      <c r="P46" s="2">
        <f>9</f>
        <v>9</v>
      </c>
      <c r="Q46" s="2"/>
      <c r="R46" s="2"/>
      <c r="S46" s="2"/>
      <c r="T46" s="2"/>
      <c r="U46" s="2"/>
      <c r="V46" s="2"/>
      <c r="W46" s="2">
        <f t="shared" si="13"/>
        <v>11</v>
      </c>
      <c r="X46" s="8"/>
      <c r="Y46" s="42"/>
      <c r="Z46" s="4"/>
      <c r="AA46" s="6"/>
      <c r="AB46" s="6"/>
      <c r="AC46" s="6"/>
    </row>
    <row r="47" ht="12.75" customHeight="1">
      <c r="A47" s="54" t="s">
        <v>64</v>
      </c>
      <c r="B47" s="2"/>
      <c r="C47" s="2"/>
      <c r="D47" s="2"/>
      <c r="E47" s="2"/>
      <c r="F47" s="2">
        <f>20</f>
        <v>20</v>
      </c>
      <c r="G47" s="2">
        <f>16+6</f>
        <v>22</v>
      </c>
      <c r="H47" s="2"/>
      <c r="I47" s="2"/>
      <c r="J47" s="2"/>
      <c r="K47" s="2">
        <f>6</f>
        <v>6</v>
      </c>
      <c r="L47" s="2"/>
      <c r="M47" s="2">
        <f>16</f>
        <v>16</v>
      </c>
      <c r="N47" s="2"/>
      <c r="O47" s="2"/>
      <c r="P47" s="2">
        <f>16+3</f>
        <v>19</v>
      </c>
      <c r="Q47" s="10">
        <v>3.0</v>
      </c>
      <c r="R47" s="10">
        <v>3.0</v>
      </c>
      <c r="S47" s="10">
        <v>3.0</v>
      </c>
      <c r="T47" s="2">
        <f>7</f>
        <v>7</v>
      </c>
      <c r="U47" s="12">
        <f>16+10</f>
        <v>26</v>
      </c>
      <c r="V47" s="13">
        <v>10.0</v>
      </c>
      <c r="W47" s="12">
        <f>SUM(B47:V47)+50</f>
        <v>185</v>
      </c>
      <c r="X47" s="8"/>
      <c r="Y47" s="42"/>
      <c r="Z47" s="4"/>
      <c r="AA47" s="6"/>
      <c r="AB47" s="6"/>
      <c r="AC47" s="6"/>
    </row>
    <row r="48" ht="12.75" customHeight="1">
      <c r="A48" s="14" t="s">
        <v>13</v>
      </c>
      <c r="B48" s="2">
        <f t="shared" ref="B48:W48" si="14">SUM(B39:B47)</f>
        <v>20</v>
      </c>
      <c r="C48" s="2">
        <f t="shared" si="14"/>
        <v>0</v>
      </c>
      <c r="D48" s="2">
        <f t="shared" si="14"/>
        <v>19</v>
      </c>
      <c r="E48" s="2">
        <f t="shared" si="14"/>
        <v>50</v>
      </c>
      <c r="F48" s="2">
        <f t="shared" si="14"/>
        <v>42</v>
      </c>
      <c r="G48" s="2">
        <f t="shared" si="14"/>
        <v>52</v>
      </c>
      <c r="H48" s="2">
        <f t="shared" si="14"/>
        <v>20</v>
      </c>
      <c r="I48" s="2">
        <f t="shared" si="14"/>
        <v>12</v>
      </c>
      <c r="J48" s="2">
        <f t="shared" si="14"/>
        <v>-6</v>
      </c>
      <c r="K48" s="2">
        <f t="shared" si="14"/>
        <v>32</v>
      </c>
      <c r="L48" s="2">
        <f t="shared" si="14"/>
        <v>40</v>
      </c>
      <c r="M48" s="2">
        <f t="shared" si="14"/>
        <v>26</v>
      </c>
      <c r="N48" s="2">
        <f t="shared" si="14"/>
        <v>10</v>
      </c>
      <c r="O48" s="2">
        <f t="shared" si="14"/>
        <v>18</v>
      </c>
      <c r="P48" s="2">
        <f t="shared" si="14"/>
        <v>40</v>
      </c>
      <c r="Q48" s="2">
        <f t="shared" si="14"/>
        <v>13</v>
      </c>
      <c r="R48" s="2">
        <f t="shared" si="14"/>
        <v>13</v>
      </c>
      <c r="S48" s="2">
        <f t="shared" si="14"/>
        <v>13</v>
      </c>
      <c r="T48" s="2">
        <f t="shared" si="14"/>
        <v>47</v>
      </c>
      <c r="U48" s="2">
        <f t="shared" si="14"/>
        <v>61</v>
      </c>
      <c r="V48" s="2">
        <f t="shared" si="14"/>
        <v>20</v>
      </c>
      <c r="W48" s="2">
        <f t="shared" si="14"/>
        <v>672</v>
      </c>
      <c r="X48" s="8"/>
      <c r="Y48" s="42"/>
      <c r="Z48" s="4"/>
      <c r="AA48" s="6"/>
      <c r="AB48" s="6"/>
      <c r="AC48" s="6"/>
    </row>
    <row r="49" ht="12.75" customHeight="1">
      <c r="A49" s="14" t="s">
        <v>14</v>
      </c>
      <c r="B49" s="2">
        <f>B48</f>
        <v>20</v>
      </c>
      <c r="C49" s="2">
        <f t="shared" ref="C49:V49" si="15">B49+C48</f>
        <v>20</v>
      </c>
      <c r="D49" s="2">
        <f t="shared" si="15"/>
        <v>39</v>
      </c>
      <c r="E49" s="2">
        <f t="shared" si="15"/>
        <v>89</v>
      </c>
      <c r="F49" s="2">
        <f t="shared" si="15"/>
        <v>131</v>
      </c>
      <c r="G49" s="2">
        <f t="shared" si="15"/>
        <v>183</v>
      </c>
      <c r="H49" s="2">
        <f t="shared" si="15"/>
        <v>203</v>
      </c>
      <c r="I49" s="2">
        <f t="shared" si="15"/>
        <v>215</v>
      </c>
      <c r="J49" s="2">
        <f t="shared" si="15"/>
        <v>209</v>
      </c>
      <c r="K49" s="2">
        <f t="shared" si="15"/>
        <v>241</v>
      </c>
      <c r="L49" s="2">
        <f t="shared" si="15"/>
        <v>281</v>
      </c>
      <c r="M49" s="2">
        <f t="shared" si="15"/>
        <v>307</v>
      </c>
      <c r="N49" s="2">
        <f t="shared" si="15"/>
        <v>317</v>
      </c>
      <c r="O49" s="2">
        <f t="shared" si="15"/>
        <v>335</v>
      </c>
      <c r="P49" s="2">
        <f t="shared" si="15"/>
        <v>375</v>
      </c>
      <c r="Q49" s="2">
        <f t="shared" si="15"/>
        <v>388</v>
      </c>
      <c r="R49" s="2">
        <f t="shared" si="15"/>
        <v>401</v>
      </c>
      <c r="S49" s="2">
        <f t="shared" si="15"/>
        <v>414</v>
      </c>
      <c r="T49" s="2">
        <f t="shared" si="15"/>
        <v>461</v>
      </c>
      <c r="U49" s="2">
        <f t="shared" si="15"/>
        <v>522</v>
      </c>
      <c r="V49" s="2">
        <f t="shared" si="15"/>
        <v>542</v>
      </c>
      <c r="W49" s="2">
        <f>SUM(W39:W47)</f>
        <v>672</v>
      </c>
      <c r="X49" s="8"/>
      <c r="Y49" s="42"/>
      <c r="Z49" s="4"/>
      <c r="AA49" s="6"/>
      <c r="AB49" s="6"/>
      <c r="AC49" s="6"/>
    </row>
    <row r="50" ht="12.75" customHeight="1">
      <c r="A50" s="3" t="s">
        <v>65</v>
      </c>
      <c r="B50" s="2">
        <v>1.0</v>
      </c>
      <c r="C50" s="2">
        <v>2.0</v>
      </c>
      <c r="D50" s="2">
        <v>3.0</v>
      </c>
      <c r="E50" s="2">
        <v>4.0</v>
      </c>
      <c r="F50" s="2">
        <v>5.0</v>
      </c>
      <c r="G50" s="2">
        <v>6.0</v>
      </c>
      <c r="H50" s="2">
        <v>7.0</v>
      </c>
      <c r="I50" s="2">
        <v>8.0</v>
      </c>
      <c r="J50" s="2">
        <v>9.0</v>
      </c>
      <c r="K50" s="2">
        <v>10.0</v>
      </c>
      <c r="L50" s="2">
        <v>11.0</v>
      </c>
      <c r="M50" s="2">
        <v>12.0</v>
      </c>
      <c r="N50" s="2">
        <v>13.0</v>
      </c>
      <c r="O50" s="2">
        <v>14.0</v>
      </c>
      <c r="P50" s="2">
        <v>15.0</v>
      </c>
      <c r="Q50" s="2">
        <v>16.0</v>
      </c>
      <c r="R50" s="2">
        <v>17.0</v>
      </c>
      <c r="S50" s="2">
        <v>18.0</v>
      </c>
      <c r="T50" s="2">
        <v>19.0</v>
      </c>
      <c r="U50" s="2">
        <v>20.0</v>
      </c>
      <c r="V50" s="2">
        <v>21.0</v>
      </c>
      <c r="W50" s="2" t="s">
        <v>3</v>
      </c>
      <c r="X50" s="8"/>
      <c r="Y50" s="42"/>
      <c r="Z50" s="4"/>
      <c r="AA50" s="6"/>
      <c r="AB50" s="6"/>
      <c r="AC50" s="6"/>
    </row>
    <row r="51" ht="12.75" customHeight="1">
      <c r="A51" s="14" t="s">
        <v>66</v>
      </c>
      <c r="B51" s="2"/>
      <c r="C51" s="2"/>
      <c r="D51" s="2"/>
      <c r="E51" s="2"/>
      <c r="F51" s="2"/>
      <c r="G51" s="2"/>
      <c r="H51" s="2"/>
      <c r="I51" s="2"/>
      <c r="J51" s="2">
        <f>16</f>
        <v>16</v>
      </c>
      <c r="K51" s="2"/>
      <c r="L51" s="2"/>
      <c r="M51" s="10"/>
      <c r="N51" s="10"/>
      <c r="O51" s="2"/>
      <c r="P51" s="2"/>
      <c r="Q51" s="2"/>
      <c r="R51" s="2"/>
      <c r="S51" s="2"/>
      <c r="T51" s="10"/>
      <c r="U51" s="10"/>
      <c r="V51" s="10"/>
      <c r="W51" s="2">
        <f t="shared" ref="W51:W59" si="16">SUM(B51:V51)</f>
        <v>16</v>
      </c>
      <c r="X51" s="8"/>
      <c r="Y51" s="42"/>
      <c r="Z51" s="4"/>
      <c r="AA51" s="6"/>
      <c r="AB51" s="6"/>
      <c r="AC51" s="6"/>
    </row>
    <row r="52" ht="12.75" customHeight="1">
      <c r="A52" s="46" t="s">
        <v>67</v>
      </c>
      <c r="B52" s="10"/>
      <c r="C52" s="2"/>
      <c r="D52" s="2"/>
      <c r="E52" s="2"/>
      <c r="F52" s="10"/>
      <c r="G52" s="2"/>
      <c r="H52" s="18">
        <f>-10</f>
        <v>-10</v>
      </c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>
        <f t="shared" si="16"/>
        <v>-10</v>
      </c>
      <c r="X52" s="8"/>
      <c r="Y52" s="42"/>
      <c r="Z52" s="4"/>
      <c r="AA52" s="6"/>
      <c r="AB52" s="6"/>
      <c r="AC52" s="6"/>
    </row>
    <row r="53" ht="12.75" customHeight="1">
      <c r="A53" s="14" t="s">
        <v>68</v>
      </c>
      <c r="B53" s="10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>
        <f t="shared" si="16"/>
        <v>0</v>
      </c>
      <c r="X53" s="8"/>
      <c r="Y53" s="42"/>
      <c r="Z53" s="4"/>
      <c r="AA53" s="6"/>
      <c r="AB53" s="6"/>
      <c r="AC53" s="6"/>
    </row>
    <row r="54" ht="12.75" customHeight="1">
      <c r="A54" s="14" t="s">
        <v>69</v>
      </c>
      <c r="B54" s="10"/>
      <c r="C54" s="2"/>
      <c r="D54" s="2"/>
      <c r="E54" s="2"/>
      <c r="F54" s="2"/>
      <c r="G54" s="2"/>
      <c r="H54" s="2">
        <f>20</f>
        <v>20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>
        <f>14</f>
        <v>14</v>
      </c>
      <c r="T54" s="2"/>
      <c r="U54" s="2"/>
      <c r="V54" s="2">
        <f>20</f>
        <v>20</v>
      </c>
      <c r="W54" s="2">
        <f t="shared" si="16"/>
        <v>54</v>
      </c>
      <c r="X54" s="8"/>
      <c r="Y54" s="8"/>
      <c r="Z54" s="4"/>
      <c r="AA54" s="6"/>
      <c r="AB54" s="6"/>
      <c r="AC54" s="6"/>
    </row>
    <row r="55" ht="12.75" customHeight="1">
      <c r="A55" s="14" t="s">
        <v>70</v>
      </c>
      <c r="B55" s="10"/>
      <c r="C55" s="2"/>
      <c r="D55" s="2"/>
      <c r="E55" s="2"/>
      <c r="F55" s="2"/>
      <c r="G55" s="2"/>
      <c r="H55" s="2"/>
      <c r="I55" s="2"/>
      <c r="J55" s="2"/>
      <c r="K55" s="2">
        <f>10</f>
        <v>10</v>
      </c>
      <c r="L55" s="2">
        <f>9</f>
        <v>9</v>
      </c>
      <c r="M55" s="2"/>
      <c r="N55" s="2"/>
      <c r="O55" s="2"/>
      <c r="P55" s="2">
        <f>6</f>
        <v>6</v>
      </c>
      <c r="Q55" s="2"/>
      <c r="R55" s="2"/>
      <c r="S55" s="2"/>
      <c r="T55" s="2"/>
      <c r="U55" s="2"/>
      <c r="V55" s="2"/>
      <c r="W55" s="2">
        <f t="shared" si="16"/>
        <v>25</v>
      </c>
      <c r="X55" s="8"/>
      <c r="Y55" s="42"/>
      <c r="Z55" s="4"/>
      <c r="AA55" s="6"/>
      <c r="AB55" s="6"/>
      <c r="AC55" s="6"/>
    </row>
    <row r="56" ht="12.75" customHeight="1">
      <c r="A56" s="17" t="s">
        <v>71</v>
      </c>
      <c r="B56" s="10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18">
        <f>-10</f>
        <v>-10</v>
      </c>
      <c r="S56" s="18"/>
      <c r="T56" s="18"/>
      <c r="U56" s="18"/>
      <c r="V56" s="18"/>
      <c r="W56" s="18">
        <f t="shared" si="16"/>
        <v>-10</v>
      </c>
      <c r="X56" s="8"/>
      <c r="Y56" s="42"/>
      <c r="Z56" s="4"/>
      <c r="AA56" s="6"/>
      <c r="AB56" s="6"/>
      <c r="AC56" s="6"/>
    </row>
    <row r="57" ht="12.75" customHeight="1">
      <c r="A57" s="14" t="s">
        <v>72</v>
      </c>
      <c r="B57" s="10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>
        <f t="shared" si="16"/>
        <v>0</v>
      </c>
      <c r="X57" s="8"/>
      <c r="Y57" s="42"/>
      <c r="Z57" s="4"/>
      <c r="AA57" s="6"/>
      <c r="AB57" s="6"/>
      <c r="AC57" s="6"/>
    </row>
    <row r="58" ht="12.75" customHeight="1">
      <c r="A58" s="14" t="s">
        <v>73</v>
      </c>
      <c r="B58" s="10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>
        <f>10</f>
        <v>10</v>
      </c>
      <c r="P58" s="2"/>
      <c r="Q58" s="2"/>
      <c r="R58" s="2">
        <f>6</f>
        <v>6</v>
      </c>
      <c r="S58" s="2"/>
      <c r="T58" s="2"/>
      <c r="U58" s="2"/>
      <c r="V58" s="2"/>
      <c r="W58" s="2">
        <f t="shared" si="16"/>
        <v>16</v>
      </c>
      <c r="X58" s="8"/>
      <c r="Y58" s="42"/>
      <c r="Z58" s="4"/>
      <c r="AA58" s="6"/>
      <c r="AB58" s="6"/>
      <c r="AC58" s="6"/>
    </row>
    <row r="59" ht="12.75" customHeight="1">
      <c r="A59" s="46" t="s">
        <v>74</v>
      </c>
      <c r="B59" s="10"/>
      <c r="C59" s="2"/>
      <c r="D59" s="2">
        <f>8</f>
        <v>8</v>
      </c>
      <c r="E59" s="2"/>
      <c r="F59" s="2"/>
      <c r="G59" s="2"/>
      <c r="H59" s="2"/>
      <c r="I59" s="2"/>
      <c r="J59" s="18">
        <f>-10</f>
        <v>-10</v>
      </c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>
        <f t="shared" si="16"/>
        <v>-2</v>
      </c>
      <c r="X59" s="8"/>
      <c r="Y59" s="42"/>
      <c r="Z59" s="4"/>
      <c r="AA59" s="6"/>
      <c r="AB59" s="6"/>
      <c r="AC59" s="6"/>
    </row>
    <row r="60" ht="12.75" customHeight="1">
      <c r="A60" s="14" t="s">
        <v>13</v>
      </c>
      <c r="B60" s="2">
        <f t="shared" ref="B60:W60" si="17">SUM(B51:B59)</f>
        <v>0</v>
      </c>
      <c r="C60" s="2">
        <f t="shared" si="17"/>
        <v>0</v>
      </c>
      <c r="D60" s="2">
        <f t="shared" si="17"/>
        <v>8</v>
      </c>
      <c r="E60" s="2">
        <f t="shared" si="17"/>
        <v>0</v>
      </c>
      <c r="F60" s="2">
        <f t="shared" si="17"/>
        <v>0</v>
      </c>
      <c r="G60" s="2">
        <f t="shared" si="17"/>
        <v>0</v>
      </c>
      <c r="H60" s="2">
        <f t="shared" si="17"/>
        <v>10</v>
      </c>
      <c r="I60" s="2">
        <f t="shared" si="17"/>
        <v>0</v>
      </c>
      <c r="J60" s="2">
        <f t="shared" si="17"/>
        <v>6</v>
      </c>
      <c r="K60" s="2">
        <f t="shared" si="17"/>
        <v>10</v>
      </c>
      <c r="L60" s="2">
        <f t="shared" si="17"/>
        <v>9</v>
      </c>
      <c r="M60" s="2">
        <f t="shared" si="17"/>
        <v>0</v>
      </c>
      <c r="N60" s="2">
        <f t="shared" si="17"/>
        <v>0</v>
      </c>
      <c r="O60" s="2">
        <f t="shared" si="17"/>
        <v>10</v>
      </c>
      <c r="P60" s="2">
        <f t="shared" si="17"/>
        <v>6</v>
      </c>
      <c r="Q60" s="2">
        <f t="shared" si="17"/>
        <v>0</v>
      </c>
      <c r="R60" s="2">
        <f t="shared" si="17"/>
        <v>-4</v>
      </c>
      <c r="S60" s="2">
        <f t="shared" si="17"/>
        <v>14</v>
      </c>
      <c r="T60" s="2">
        <f t="shared" si="17"/>
        <v>0</v>
      </c>
      <c r="U60" s="2">
        <f t="shared" si="17"/>
        <v>0</v>
      </c>
      <c r="V60" s="2">
        <f t="shared" si="17"/>
        <v>20</v>
      </c>
      <c r="W60" s="2">
        <f t="shared" si="17"/>
        <v>89</v>
      </c>
      <c r="X60" s="8"/>
      <c r="Y60" s="42"/>
      <c r="Z60" s="4"/>
      <c r="AA60" s="6"/>
      <c r="AB60" s="6"/>
      <c r="AC60" s="6"/>
    </row>
    <row r="61" ht="12.75" customHeight="1">
      <c r="A61" s="14" t="s">
        <v>14</v>
      </c>
      <c r="B61" s="2">
        <f>B60</f>
        <v>0</v>
      </c>
      <c r="C61" s="2">
        <f t="shared" ref="C61:V61" si="18">B61+C60</f>
        <v>0</v>
      </c>
      <c r="D61" s="2">
        <f t="shared" si="18"/>
        <v>8</v>
      </c>
      <c r="E61" s="2">
        <f t="shared" si="18"/>
        <v>8</v>
      </c>
      <c r="F61" s="2">
        <f t="shared" si="18"/>
        <v>8</v>
      </c>
      <c r="G61" s="2">
        <f t="shared" si="18"/>
        <v>8</v>
      </c>
      <c r="H61" s="2">
        <f t="shared" si="18"/>
        <v>18</v>
      </c>
      <c r="I61" s="2">
        <f t="shared" si="18"/>
        <v>18</v>
      </c>
      <c r="J61" s="2">
        <f t="shared" si="18"/>
        <v>24</v>
      </c>
      <c r="K61" s="2">
        <f t="shared" si="18"/>
        <v>34</v>
      </c>
      <c r="L61" s="2">
        <f t="shared" si="18"/>
        <v>43</v>
      </c>
      <c r="M61" s="2">
        <f t="shared" si="18"/>
        <v>43</v>
      </c>
      <c r="N61" s="2">
        <f t="shared" si="18"/>
        <v>43</v>
      </c>
      <c r="O61" s="2">
        <f t="shared" si="18"/>
        <v>53</v>
      </c>
      <c r="P61" s="2">
        <f t="shared" si="18"/>
        <v>59</v>
      </c>
      <c r="Q61" s="2">
        <f t="shared" si="18"/>
        <v>59</v>
      </c>
      <c r="R61" s="2">
        <f t="shared" si="18"/>
        <v>55</v>
      </c>
      <c r="S61" s="2">
        <f t="shared" si="18"/>
        <v>69</v>
      </c>
      <c r="T61" s="2">
        <f t="shared" si="18"/>
        <v>69</v>
      </c>
      <c r="U61" s="2">
        <f t="shared" si="18"/>
        <v>69</v>
      </c>
      <c r="V61" s="2">
        <f t="shared" si="18"/>
        <v>89</v>
      </c>
      <c r="W61" s="2">
        <f>SUM(W51:W59)</f>
        <v>89</v>
      </c>
      <c r="X61" s="4"/>
      <c r="Y61" s="42"/>
      <c r="Z61" s="4"/>
      <c r="AA61" s="6"/>
      <c r="AB61" s="6"/>
      <c r="AC61" s="6"/>
    </row>
    <row r="62" ht="12.75" customHeight="1">
      <c r="A62" s="5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4"/>
      <c r="Y62" s="42"/>
      <c r="Z62" s="4"/>
      <c r="AA62" s="6"/>
      <c r="AB62" s="6"/>
      <c r="AC62" s="6"/>
    </row>
    <row r="63" ht="12.75" customHeight="1">
      <c r="A63" s="5" t="s">
        <v>75</v>
      </c>
      <c r="B63" s="5" t="s">
        <v>76</v>
      </c>
      <c r="C63" s="4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4"/>
      <c r="Y63" s="4"/>
      <c r="Z63" s="4"/>
      <c r="AA63" s="6"/>
      <c r="AB63" s="6"/>
      <c r="AC63" s="6"/>
    </row>
    <row r="64" ht="12.75" customHeight="1">
      <c r="A64" s="5" t="str">
        <f>A$14</f>
        <v>VENE</v>
      </c>
      <c r="B64" s="4">
        <f>$W$24</f>
        <v>786</v>
      </c>
      <c r="C64" s="5" t="s">
        <v>77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4"/>
      <c r="Y64" s="4"/>
      <c r="Z64" s="4"/>
      <c r="AA64" s="6"/>
      <c r="AB64" s="6"/>
      <c r="AC64" s="6"/>
    </row>
    <row r="65" ht="12.75" customHeight="1">
      <c r="A65" s="5" t="str">
        <f>A$38</f>
        <v>MAFFO</v>
      </c>
      <c r="B65" s="4">
        <f>$W$48</f>
        <v>672</v>
      </c>
      <c r="C65" s="4">
        <f t="shared" ref="C65:C68" si="19">B64-B65</f>
        <v>114</v>
      </c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4"/>
      <c r="Y65" s="4"/>
      <c r="Z65" s="4"/>
      <c r="AA65" s="6"/>
      <c r="AB65" s="6"/>
      <c r="AC65" s="6"/>
    </row>
    <row r="66" ht="12.75" customHeight="1">
      <c r="A66" s="5" t="str">
        <f>A$2</f>
        <v>KALLE</v>
      </c>
      <c r="B66" s="4">
        <f>$W$12</f>
        <v>614</v>
      </c>
      <c r="C66" s="4">
        <f t="shared" si="19"/>
        <v>58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4"/>
      <c r="Y66" s="4"/>
      <c r="Z66" s="4"/>
      <c r="AA66" s="6"/>
      <c r="AB66" s="6"/>
      <c r="AC66" s="6"/>
    </row>
    <row r="67" ht="12.75" customHeight="1">
      <c r="A67" s="5" t="str">
        <f>A$26</f>
        <v>BONAZ</v>
      </c>
      <c r="B67" s="4">
        <f>$W$36</f>
        <v>271</v>
      </c>
      <c r="C67" s="4">
        <f t="shared" si="19"/>
        <v>343</v>
      </c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4"/>
      <c r="Y67" s="4"/>
      <c r="Z67" s="4"/>
      <c r="AA67" s="6"/>
      <c r="AB67" s="6"/>
      <c r="AC67" s="6"/>
    </row>
    <row r="68" ht="12.75" customHeight="1">
      <c r="A68" s="5" t="str">
        <f>A$50</f>
        <v>LOMBO</v>
      </c>
      <c r="B68" s="4">
        <f>$W$60</f>
        <v>89</v>
      </c>
      <c r="C68" s="4">
        <f t="shared" si="19"/>
        <v>182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4"/>
      <c r="Y68" s="4"/>
      <c r="Z68" s="4"/>
      <c r="AA68" s="6"/>
      <c r="AB68" s="6"/>
      <c r="AC68" s="6"/>
    </row>
    <row r="69" ht="12.75" customHeight="1">
      <c r="C69" s="6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4"/>
      <c r="Y69" s="4"/>
      <c r="Z69" s="4"/>
      <c r="AA69" s="6"/>
      <c r="AB69" s="6"/>
      <c r="AC69" s="6"/>
    </row>
    <row r="70" ht="12.75" customHeight="1">
      <c r="C70" s="6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4"/>
      <c r="Y70" s="4"/>
      <c r="Z70" s="4"/>
      <c r="AA70" s="6"/>
      <c r="AB70" s="6"/>
      <c r="AC70" s="6"/>
    </row>
    <row r="71" ht="12.75" customHeight="1">
      <c r="C71" s="6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4"/>
      <c r="Y71" s="4"/>
      <c r="Z71" s="4"/>
      <c r="AA71" s="6"/>
      <c r="AB71" s="6"/>
      <c r="AC71" s="6"/>
    </row>
    <row r="72" ht="12.75" customHeight="1">
      <c r="A72" s="6"/>
      <c r="B72" s="6"/>
      <c r="C72" s="6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4"/>
      <c r="Y72" s="4"/>
      <c r="Z72" s="4"/>
      <c r="AA72" s="6"/>
      <c r="AB72" s="6"/>
      <c r="AC72" s="6"/>
    </row>
    <row r="73" ht="12.75" customHeight="1">
      <c r="A73" s="6"/>
      <c r="B73" s="6"/>
      <c r="C73" s="6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4"/>
      <c r="Y73" s="4"/>
      <c r="Z73" s="4"/>
      <c r="AA73" s="6"/>
      <c r="AB73" s="6"/>
      <c r="AC73" s="6"/>
    </row>
    <row r="74" ht="12.75" customHeight="1">
      <c r="A74" s="6"/>
      <c r="B74" s="6"/>
      <c r="C74" s="6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6"/>
      <c r="Y74" s="6"/>
      <c r="Z74" s="6"/>
      <c r="AA74" s="6"/>
      <c r="AB74" s="6"/>
      <c r="AC74" s="6"/>
    </row>
    <row r="75" ht="12.75" customHeight="1">
      <c r="A75" s="6"/>
      <c r="B75" s="6"/>
      <c r="C75" s="6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6"/>
      <c r="Y75" s="6"/>
      <c r="Z75" s="6"/>
      <c r="AA75" s="6"/>
      <c r="AB75" s="6"/>
      <c r="AC75" s="6"/>
    </row>
    <row r="76" ht="12.75" customHeight="1">
      <c r="A76" s="6"/>
      <c r="B76" s="6"/>
      <c r="C76" s="6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6"/>
      <c r="Y76" s="6"/>
      <c r="Z76" s="6"/>
      <c r="AA76" s="6"/>
      <c r="AB76" s="6"/>
      <c r="AC76" s="6"/>
    </row>
    <row r="77" ht="12.75" customHeight="1">
      <c r="A77" s="6"/>
      <c r="B77" s="6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6"/>
      <c r="Y77" s="6"/>
      <c r="Z77" s="6"/>
      <c r="AA77" s="6"/>
      <c r="AB77" s="6"/>
      <c r="AC77" s="6"/>
    </row>
    <row r="78" ht="12.75" customHeight="1">
      <c r="A78" s="6"/>
      <c r="B78" s="6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6"/>
      <c r="Y78" s="6"/>
      <c r="Z78" s="6"/>
      <c r="AA78" s="6"/>
      <c r="AB78" s="6"/>
      <c r="AC78" s="6"/>
    </row>
    <row r="79" ht="12.75" customHeight="1">
      <c r="A79" s="6"/>
      <c r="B79" s="6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6"/>
      <c r="Y79" s="6"/>
      <c r="Z79" s="6"/>
      <c r="AA79" s="6"/>
      <c r="AB79" s="6"/>
      <c r="AC79" s="6"/>
    </row>
    <row r="80" ht="12.75" customHeight="1">
      <c r="A80" s="6"/>
      <c r="B80" s="6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6"/>
      <c r="Y80" s="6"/>
      <c r="Z80" s="6"/>
      <c r="AA80" s="6"/>
      <c r="AB80" s="6"/>
      <c r="AC80" s="6"/>
    </row>
    <row r="81" ht="12.75" customHeight="1">
      <c r="A81" s="6"/>
      <c r="B81" s="6"/>
      <c r="C81" s="6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6"/>
      <c r="Y81" s="6"/>
      <c r="Z81" s="6"/>
      <c r="AA81" s="6"/>
      <c r="AB81" s="6"/>
      <c r="AC81" s="6"/>
    </row>
    <row r="82" ht="12.75" customHeight="1">
      <c r="A82" s="6"/>
      <c r="B82" s="6"/>
      <c r="C82" s="6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6"/>
      <c r="Y82" s="6"/>
      <c r="Z82" s="6"/>
      <c r="AA82" s="6"/>
      <c r="AB82" s="6"/>
      <c r="AC82" s="6"/>
    </row>
    <row r="83" ht="12.75" customHeight="1">
      <c r="A83" s="6"/>
      <c r="B83" s="6"/>
      <c r="C83" s="6"/>
      <c r="D83" s="4"/>
      <c r="E83" s="55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6"/>
      <c r="Y83" s="6"/>
      <c r="Z83" s="6"/>
      <c r="AA83" s="6"/>
      <c r="AB83" s="6"/>
      <c r="AC83" s="6"/>
    </row>
    <row r="84" ht="12.75" customHeight="1">
      <c r="A84" s="6"/>
      <c r="B84" s="6"/>
      <c r="C84" s="6"/>
      <c r="D84" s="55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6"/>
      <c r="Y84" s="6"/>
      <c r="Z84" s="6"/>
      <c r="AA84" s="6"/>
      <c r="AB84" s="6"/>
      <c r="AC84" s="6"/>
    </row>
    <row r="85" ht="12.75" customHeight="1">
      <c r="A85" s="6"/>
      <c r="B85" s="6"/>
      <c r="C85" s="6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6"/>
      <c r="Y85" s="6"/>
      <c r="Z85" s="6"/>
      <c r="AA85" s="6"/>
      <c r="AB85" s="6"/>
      <c r="AC85" s="6"/>
    </row>
    <row r="86" ht="12.75" customHeight="1">
      <c r="A86" s="6"/>
      <c r="B86" s="6"/>
      <c r="C86" s="6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6"/>
      <c r="Y86" s="6"/>
      <c r="Z86" s="6"/>
      <c r="AA86" s="6"/>
      <c r="AB86" s="6"/>
      <c r="AC86" s="6"/>
    </row>
    <row r="87" ht="12.75" customHeight="1">
      <c r="A87" s="6"/>
      <c r="B87" s="6"/>
      <c r="C87" s="6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6"/>
      <c r="Y87" s="6"/>
      <c r="Z87" s="6"/>
      <c r="AA87" s="6"/>
      <c r="AB87" s="6"/>
      <c r="AC87" s="6"/>
    </row>
    <row r="88" ht="12.75" customHeight="1">
      <c r="A88" s="6"/>
      <c r="B88" s="6"/>
      <c r="C88" s="6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6"/>
      <c r="Y88" s="6"/>
      <c r="Z88" s="6"/>
      <c r="AA88" s="6"/>
      <c r="AB88" s="6"/>
      <c r="AC88" s="6"/>
    </row>
    <row r="89" ht="12.75" customHeight="1">
      <c r="A89" s="6"/>
      <c r="B89" s="6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6"/>
      <c r="Y89" s="6"/>
      <c r="Z89" s="6"/>
      <c r="AA89" s="6"/>
      <c r="AB89" s="6"/>
      <c r="AC89" s="6"/>
    </row>
    <row r="90" ht="12.75" customHeight="1">
      <c r="A90" s="6"/>
      <c r="B90" s="6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6"/>
      <c r="Y90" s="6"/>
      <c r="Z90" s="6"/>
      <c r="AA90" s="6"/>
      <c r="AB90" s="6"/>
      <c r="AC90" s="6"/>
    </row>
    <row r="91" ht="12.75" customHeight="1">
      <c r="A91" s="6"/>
      <c r="B91" s="6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6"/>
      <c r="Y91" s="6"/>
      <c r="Z91" s="6"/>
      <c r="AA91" s="6"/>
      <c r="AB91" s="6"/>
      <c r="AC91" s="6"/>
    </row>
    <row r="92" ht="12.75" customHeight="1">
      <c r="A92" s="6"/>
      <c r="B92" s="6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6"/>
      <c r="Y92" s="6"/>
      <c r="Z92" s="6"/>
      <c r="AA92" s="6"/>
      <c r="AB92" s="6"/>
      <c r="AC92" s="6"/>
    </row>
    <row r="93" ht="12.75" customHeight="1">
      <c r="A93" s="6"/>
      <c r="B93" s="6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6"/>
      <c r="Y93" s="6"/>
      <c r="Z93" s="6"/>
      <c r="AA93" s="6"/>
      <c r="AB93" s="6"/>
      <c r="AC93" s="6"/>
    </row>
    <row r="94" ht="12.75" customHeight="1">
      <c r="A94" s="6"/>
      <c r="B94" s="6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6"/>
      <c r="Y94" s="6"/>
      <c r="Z94" s="6"/>
      <c r="AA94" s="6"/>
      <c r="AB94" s="6"/>
      <c r="AC94" s="6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6"/>
      <c r="Y95" s="6"/>
      <c r="Z95" s="6"/>
      <c r="AA95" s="6"/>
      <c r="AB95" s="6"/>
      <c r="AC95" s="6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6"/>
      <c r="Y96" s="6"/>
      <c r="Z96" s="6"/>
      <c r="AA96" s="6"/>
      <c r="AB96" s="6"/>
      <c r="AC96" s="6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6"/>
      <c r="Y97" s="6"/>
      <c r="Z97" s="6"/>
      <c r="AA97" s="6"/>
      <c r="AB97" s="6"/>
      <c r="AC97" s="6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6"/>
      <c r="Y98" s="6"/>
      <c r="Z98" s="6"/>
      <c r="AA98" s="6"/>
      <c r="AB98" s="6"/>
      <c r="AC98" s="6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6"/>
      <c r="Y99" s="6"/>
      <c r="Z99" s="6"/>
      <c r="AA99" s="6"/>
      <c r="AB99" s="6"/>
      <c r="AC99" s="6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6"/>
      <c r="Y100" s="6"/>
      <c r="Z100" s="6"/>
      <c r="AA100" s="6"/>
      <c r="AB100" s="6"/>
      <c r="AC100" s="6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6"/>
      <c r="Y101" s="6"/>
      <c r="Z101" s="6"/>
      <c r="AA101" s="6"/>
      <c r="AB101" s="6"/>
      <c r="AC101" s="6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6"/>
      <c r="Y102" s="6"/>
      <c r="Z102" s="6"/>
      <c r="AA102" s="6"/>
      <c r="AB102" s="6"/>
      <c r="AC102" s="6"/>
    </row>
    <row r="103" ht="12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ht="12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ht="12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ht="12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ht="12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ht="12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ht="12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ht="12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ht="12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ht="12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ht="12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ht="12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ht="12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ht="12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ht="12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ht="12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ht="12.75" customHeight="1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ht="12.75" customHeight="1">
      <c r="A120" s="42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6"/>
      <c r="Y120" s="6"/>
      <c r="Z120" s="6"/>
      <c r="AA120" s="6"/>
      <c r="AB120" s="6"/>
      <c r="AC120" s="6"/>
    </row>
    <row r="121" ht="12.75" customHeight="1">
      <c r="A121" s="42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6"/>
      <c r="Y121" s="6"/>
      <c r="Z121" s="6"/>
      <c r="AA121" s="6"/>
      <c r="AB121" s="6"/>
      <c r="AC121" s="6"/>
    </row>
    <row r="122" ht="12.75" customHeight="1">
      <c r="A122" s="42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6"/>
      <c r="Y122" s="6"/>
      <c r="Z122" s="6"/>
      <c r="AA122" s="6"/>
      <c r="AB122" s="6"/>
      <c r="AC122" s="6"/>
    </row>
    <row r="123" ht="12.75" customHeight="1">
      <c r="A123" s="42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ht="12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ht="12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ht="12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ht="12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ht="12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ht="12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ht="12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ht="12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ht="12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ht="12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ht="12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ht="12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ht="12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ht="12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ht="12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ht="12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ht="12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ht="12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ht="12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ht="12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ht="12.75" customHeight="1">
      <c r="A144" s="5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ht="12.75" customHeight="1">
      <c r="A145" s="42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6"/>
      <c r="X145" s="6"/>
      <c r="Y145" s="6"/>
      <c r="Z145" s="6"/>
      <c r="AA145" s="6"/>
      <c r="AB145" s="6"/>
      <c r="AC145" s="6"/>
    </row>
    <row r="146" ht="12.75" customHeight="1">
      <c r="A146" s="42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6"/>
      <c r="X146" s="6"/>
      <c r="Y146" s="6"/>
      <c r="Z146" s="6"/>
      <c r="AA146" s="6"/>
      <c r="AB146" s="6"/>
      <c r="AC146" s="6"/>
    </row>
    <row r="147" ht="12.75" customHeight="1">
      <c r="A147" s="42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6"/>
      <c r="X147" s="6"/>
      <c r="Y147" s="6"/>
      <c r="Z147" s="6"/>
      <c r="AA147" s="6"/>
      <c r="AB147" s="6"/>
      <c r="AC147" s="6"/>
    </row>
    <row r="148" ht="12.75" customHeight="1">
      <c r="A148" s="42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</row>
  </sheetData>
  <autoFilter ref="$A$63:$B$63">
    <sortState ref="A63:B63">
      <sortCondition descending="1" ref="B63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4.25"/>
    <col customWidth="1" min="2" max="2" width="7.63"/>
    <col customWidth="1" min="3" max="3" width="10.88"/>
    <col customWidth="1" min="4" max="4" width="7.63"/>
    <col customWidth="1" min="5" max="5" width="14.25"/>
    <col customWidth="1" min="6" max="6" width="7.63"/>
    <col customWidth="1" min="7" max="7" width="12.0"/>
    <col customWidth="1" min="8" max="8" width="7.63"/>
    <col customWidth="1" min="9" max="9" width="12.88"/>
    <col customWidth="1" min="10" max="10" width="7.63"/>
  </cols>
  <sheetData>
    <row r="1" ht="12.75" customHeight="1">
      <c r="A1" s="56" t="s">
        <v>78</v>
      </c>
      <c r="B1" s="57">
        <v>500.0</v>
      </c>
      <c r="C1" s="56" t="s">
        <v>79</v>
      </c>
      <c r="D1" s="57">
        <v>500.0</v>
      </c>
      <c r="E1" s="56" t="s">
        <v>80</v>
      </c>
      <c r="F1" s="57">
        <v>500.0</v>
      </c>
      <c r="G1" s="56" t="s">
        <v>81</v>
      </c>
      <c r="H1" s="57">
        <v>500.0</v>
      </c>
      <c r="I1" s="56" t="s">
        <v>82</v>
      </c>
      <c r="J1" s="57">
        <v>500.0</v>
      </c>
    </row>
    <row r="2" ht="12.75" customHeight="1">
      <c r="A2" s="58" t="s">
        <v>83</v>
      </c>
      <c r="B2" s="57">
        <v>180.0</v>
      </c>
      <c r="C2" s="58" t="s">
        <v>84</v>
      </c>
      <c r="D2" s="57">
        <v>161.0</v>
      </c>
      <c r="E2" s="58" t="s">
        <v>85</v>
      </c>
      <c r="F2" s="57">
        <v>175.0</v>
      </c>
      <c r="G2" s="58" t="s">
        <v>86</v>
      </c>
      <c r="H2" s="57">
        <v>1.0</v>
      </c>
      <c r="I2" s="58" t="s">
        <v>87</v>
      </c>
      <c r="J2" s="59"/>
    </row>
    <row r="3" ht="12.75" customHeight="1">
      <c r="A3" s="58" t="s">
        <v>88</v>
      </c>
      <c r="B3" s="57">
        <v>105.0</v>
      </c>
      <c r="C3" s="58" t="s">
        <v>89</v>
      </c>
      <c r="D3" s="57">
        <v>41.0</v>
      </c>
      <c r="E3" s="58" t="s">
        <v>90</v>
      </c>
      <c r="F3" s="57">
        <v>46.0</v>
      </c>
      <c r="G3" s="58" t="s">
        <v>91</v>
      </c>
      <c r="H3" s="57">
        <v>180.0</v>
      </c>
      <c r="I3" s="58" t="s">
        <v>92</v>
      </c>
      <c r="J3" s="59"/>
    </row>
    <row r="4" ht="12.75" customHeight="1">
      <c r="A4" s="58" t="s">
        <v>93</v>
      </c>
      <c r="B4" s="57">
        <v>52.0</v>
      </c>
      <c r="C4" s="58" t="s">
        <v>94</v>
      </c>
      <c r="D4" s="57">
        <v>165.0</v>
      </c>
      <c r="E4" s="58" t="s">
        <v>95</v>
      </c>
      <c r="F4" s="57">
        <v>175.0</v>
      </c>
      <c r="G4" s="58" t="s">
        <v>96</v>
      </c>
      <c r="H4" s="57">
        <v>99.0</v>
      </c>
      <c r="I4" s="58" t="s">
        <v>97</v>
      </c>
      <c r="J4" s="59"/>
    </row>
    <row r="5" ht="12.75" customHeight="1">
      <c r="A5" s="58" t="s">
        <v>98</v>
      </c>
      <c r="B5" s="57">
        <v>42.0</v>
      </c>
      <c r="C5" s="58" t="s">
        <v>99</v>
      </c>
      <c r="D5" s="57">
        <v>1.0</v>
      </c>
      <c r="E5" s="58" t="s">
        <v>100</v>
      </c>
      <c r="F5" s="57">
        <v>51.0</v>
      </c>
      <c r="G5" s="58" t="s">
        <v>101</v>
      </c>
      <c r="H5" s="57">
        <v>50.0</v>
      </c>
      <c r="I5" s="58" t="s">
        <v>102</v>
      </c>
      <c r="J5" s="59"/>
    </row>
    <row r="6" ht="12.75" customHeight="1">
      <c r="A6" s="58" t="s">
        <v>103</v>
      </c>
      <c r="B6" s="57">
        <v>83.0</v>
      </c>
      <c r="C6" s="58" t="s">
        <v>104</v>
      </c>
      <c r="D6" s="57">
        <v>6.0</v>
      </c>
      <c r="E6" s="58" t="s">
        <v>105</v>
      </c>
      <c r="F6" s="57">
        <v>41.0</v>
      </c>
      <c r="G6" s="58" t="s">
        <v>106</v>
      </c>
      <c r="H6" s="57">
        <v>1.0</v>
      </c>
      <c r="I6" s="58" t="s">
        <v>107</v>
      </c>
      <c r="J6" s="59"/>
    </row>
    <row r="7" ht="12.75" customHeight="1">
      <c r="A7" s="58" t="s">
        <v>108</v>
      </c>
      <c r="B7" s="57">
        <v>1.0</v>
      </c>
      <c r="C7" s="58" t="s">
        <v>109</v>
      </c>
      <c r="D7" s="57">
        <v>81.0</v>
      </c>
      <c r="E7" s="58" t="s">
        <v>110</v>
      </c>
      <c r="F7" s="57">
        <v>1.0</v>
      </c>
      <c r="G7" s="58" t="s">
        <v>111</v>
      </c>
      <c r="H7" s="57">
        <v>41.0</v>
      </c>
      <c r="I7" s="58" t="s">
        <v>112</v>
      </c>
      <c r="J7" s="59"/>
    </row>
    <row r="8" ht="12.75" customHeight="1">
      <c r="A8" s="58" t="s">
        <v>113</v>
      </c>
      <c r="B8" s="57">
        <v>8.0</v>
      </c>
      <c r="C8" s="58" t="s">
        <v>114</v>
      </c>
      <c r="D8" s="57">
        <v>29.0</v>
      </c>
      <c r="E8" s="58" t="s">
        <v>115</v>
      </c>
      <c r="F8" s="57">
        <v>1.0</v>
      </c>
      <c r="G8" s="58" t="s">
        <v>116</v>
      </c>
      <c r="H8" s="57">
        <v>47.0</v>
      </c>
      <c r="I8" s="58" t="s">
        <v>117</v>
      </c>
      <c r="J8" s="59"/>
    </row>
    <row r="9" ht="12.75" customHeight="1">
      <c r="A9" s="58" t="s">
        <v>118</v>
      </c>
      <c r="B9" s="57">
        <v>16.0</v>
      </c>
      <c r="C9" s="58" t="s">
        <v>119</v>
      </c>
      <c r="D9" s="57">
        <v>1.0</v>
      </c>
      <c r="E9" s="58" t="s">
        <v>120</v>
      </c>
      <c r="F9" s="57">
        <v>1.0</v>
      </c>
      <c r="G9" s="58" t="s">
        <v>121</v>
      </c>
      <c r="H9" s="57">
        <v>1.0</v>
      </c>
      <c r="I9" s="58" t="s">
        <v>122</v>
      </c>
      <c r="J9" s="59"/>
    </row>
    <row r="10" ht="12.75" customHeight="1">
      <c r="A10" s="58" t="s">
        <v>123</v>
      </c>
      <c r="B10" s="57">
        <v>13.0</v>
      </c>
      <c r="C10" s="58" t="s">
        <v>124</v>
      </c>
      <c r="D10" s="58"/>
      <c r="E10" s="58" t="s">
        <v>125</v>
      </c>
      <c r="F10" s="57">
        <v>1.0</v>
      </c>
      <c r="G10" s="58" t="s">
        <v>126</v>
      </c>
      <c r="H10" s="57">
        <v>80.0</v>
      </c>
      <c r="I10" s="58" t="s">
        <v>127</v>
      </c>
      <c r="J10" s="59"/>
    </row>
    <row r="11" ht="12.75" customHeight="1">
      <c r="A11" s="59"/>
      <c r="B11" s="57">
        <v>0.0</v>
      </c>
      <c r="C11" s="59"/>
      <c r="D11" s="57">
        <v>15.0</v>
      </c>
      <c r="E11" s="59"/>
      <c r="F11" s="57">
        <v>8.0</v>
      </c>
      <c r="G11" s="59"/>
      <c r="H11" s="57">
        <v>0.0</v>
      </c>
      <c r="I11" s="59"/>
      <c r="J11" s="57">
        <v>500.0</v>
      </c>
    </row>
    <row r="12" ht="12.75" customHeight="1">
      <c r="A12" s="6"/>
      <c r="B12" s="6"/>
      <c r="C12" s="60"/>
      <c r="D12" s="6"/>
      <c r="E12" s="6"/>
      <c r="F12" s="6"/>
      <c r="G12" s="6"/>
      <c r="H12" s="6"/>
      <c r="I12" s="6"/>
      <c r="J12" s="6"/>
    </row>
    <row r="13" ht="12.75" customHeight="1">
      <c r="A13" s="6"/>
      <c r="B13" s="6"/>
      <c r="C13" s="60"/>
      <c r="D13" s="6"/>
      <c r="E13" s="6"/>
      <c r="F13" s="6"/>
      <c r="G13" s="6"/>
      <c r="H13" s="6"/>
      <c r="I13" s="6"/>
      <c r="J13" s="6"/>
    </row>
    <row r="14" ht="12.75" customHeight="1">
      <c r="A14" s="6"/>
      <c r="B14" s="6"/>
      <c r="C14" s="60"/>
      <c r="D14" s="6"/>
      <c r="E14" s="6"/>
      <c r="F14" s="60"/>
      <c r="G14" s="6"/>
      <c r="H14" s="6"/>
      <c r="I14" s="6"/>
      <c r="J14" s="6"/>
    </row>
    <row r="15" ht="12.75" customHeight="1">
      <c r="A15" s="6"/>
      <c r="B15" s="6"/>
      <c r="C15" s="60"/>
      <c r="D15" s="6"/>
      <c r="E15" s="6"/>
      <c r="F15" s="6"/>
      <c r="G15" s="6"/>
      <c r="H15" s="6"/>
      <c r="I15" s="6"/>
      <c r="J15" s="6"/>
    </row>
    <row r="16" ht="12.75" customHeight="1">
      <c r="A16" s="6"/>
      <c r="B16" s="6"/>
      <c r="C16" s="60"/>
      <c r="D16" s="6"/>
      <c r="E16" s="6"/>
      <c r="F16" s="6"/>
      <c r="G16" s="6"/>
      <c r="H16" s="6"/>
      <c r="I16" s="6"/>
      <c r="J16" s="6"/>
    </row>
    <row r="17" ht="12.75" customHeight="1">
      <c r="A17" s="6"/>
      <c r="B17" s="6"/>
      <c r="C17" s="60"/>
      <c r="D17" s="6"/>
      <c r="E17" s="6"/>
      <c r="F17" s="6"/>
      <c r="G17" s="6"/>
      <c r="H17" s="6"/>
      <c r="I17" s="6"/>
      <c r="J17" s="6"/>
    </row>
    <row r="18" ht="12.75" customHeight="1">
      <c r="A18" s="6"/>
      <c r="B18" s="6"/>
      <c r="C18" s="60"/>
      <c r="D18" s="6"/>
      <c r="E18" s="6"/>
      <c r="F18" s="6"/>
      <c r="G18" s="6"/>
      <c r="H18" s="6"/>
      <c r="I18" s="6"/>
      <c r="J18" s="6"/>
    </row>
    <row r="19" ht="12.75" customHeight="1">
      <c r="A19" s="6"/>
      <c r="B19" s="6"/>
      <c r="C19" s="60"/>
      <c r="D19" s="6"/>
      <c r="E19" s="6"/>
      <c r="F19" s="6"/>
      <c r="G19" s="6"/>
      <c r="H19" s="6"/>
      <c r="I19" s="6"/>
      <c r="J19" s="6"/>
    </row>
    <row r="20" ht="15.75" customHeight="1">
      <c r="A20" s="6"/>
      <c r="B20" s="6"/>
      <c r="C20" s="60"/>
      <c r="D20" s="6"/>
      <c r="E20" s="6"/>
      <c r="F20" s="6"/>
      <c r="G20" s="6"/>
      <c r="H20" s="6"/>
      <c r="I20" s="6"/>
      <c r="J20" s="6"/>
    </row>
    <row r="21" ht="15.75" customHeight="1">
      <c r="A21" s="6"/>
      <c r="B21" s="6"/>
      <c r="C21" s="60"/>
      <c r="D21" s="6"/>
      <c r="E21" s="6"/>
      <c r="F21" s="6"/>
      <c r="G21" s="6"/>
      <c r="H21" s="6"/>
      <c r="I21" s="6"/>
      <c r="J21" s="6"/>
    </row>
    <row r="22" ht="15.75" customHeight="1">
      <c r="A22" s="6"/>
      <c r="B22" s="6"/>
      <c r="C22" s="60"/>
      <c r="D22" s="6"/>
      <c r="E22" s="6"/>
      <c r="F22" s="6"/>
      <c r="G22" s="6"/>
      <c r="H22" s="6"/>
      <c r="I22" s="6"/>
      <c r="J22" s="6"/>
    </row>
    <row r="23" ht="15.75" customHeight="1">
      <c r="A23" s="6"/>
      <c r="B23" s="6"/>
      <c r="C23" s="60"/>
      <c r="D23" s="6"/>
      <c r="E23" s="6"/>
      <c r="F23" s="6"/>
      <c r="G23" s="6"/>
      <c r="H23" s="6"/>
      <c r="I23" s="6"/>
      <c r="J23" s="6"/>
    </row>
    <row r="24" ht="15.75" customHeight="1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ht="15.75" customHeight="1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ht="15.75" customHeight="1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ht="15.75" customHeight="1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ht="15.75" customHeight="1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ht="15.75" customHeight="1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ht="15.75" customHeight="1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ht="15.75" customHeight="1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ht="15.75" customHeight="1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ht="15.75" customHeight="1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ht="15.75" customHeight="1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ht="15.75" customHeight="1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ht="15.75" customHeight="1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ht="15.75" customHeight="1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ht="15.75" customHeight="1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ht="15.75" customHeight="1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ht="15.75" customHeight="1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ht="15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ht="15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ht="15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ht="15.75" customHeight="1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ht="15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ht="15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ht="15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ht="15.75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</row>
  </sheetData>
  <drawing r:id="rId1"/>
</worksheet>
</file>