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68" yWindow="180" windowWidth="14940" windowHeight="9156"/>
  </bookViews>
  <sheets>
    <sheet name="FANTAVUELTA" sheetId="1" r:id="rId1"/>
    <sheet name="ASTA" sheetId="2" r:id="rId2"/>
  </sheets>
  <definedNames>
    <definedName name="_xlnm._FilterDatabase" localSheetId="0" hidden="1">FANTAVUELTA!$A$63:$B$63</definedName>
  </definedNames>
  <calcPr calcId="125725"/>
</workbook>
</file>

<file path=xl/calcChain.xml><?xml version="1.0" encoding="utf-8"?>
<calcChain xmlns="http://schemas.openxmlformats.org/spreadsheetml/2006/main">
  <c r="W51" i="1"/>
  <c r="W15"/>
  <c r="W42"/>
  <c r="V8"/>
  <c r="V35"/>
  <c r="V46"/>
  <c r="V48" s="1"/>
  <c r="V49" s="1"/>
  <c r="V54"/>
  <c r="V12"/>
  <c r="V13" s="1"/>
  <c r="V24"/>
  <c r="V25" s="1"/>
  <c r="V36"/>
  <c r="V37" s="1"/>
  <c r="V60"/>
  <c r="U42"/>
  <c r="U51"/>
  <c r="U15"/>
  <c r="U24" s="1"/>
  <c r="U25" s="1"/>
  <c r="U31"/>
  <c r="U36" s="1"/>
  <c r="U37" s="1"/>
  <c r="U43"/>
  <c r="U11"/>
  <c r="U41"/>
  <c r="U52"/>
  <c r="U12"/>
  <c r="U13" s="1"/>
  <c r="U48"/>
  <c r="U49" s="1"/>
  <c r="T42"/>
  <c r="T9"/>
  <c r="T51"/>
  <c r="T60" s="1"/>
  <c r="T61" s="1"/>
  <c r="T15"/>
  <c r="T32"/>
  <c r="T11"/>
  <c r="T34"/>
  <c r="T31"/>
  <c r="T43"/>
  <c r="T56"/>
  <c r="T24"/>
  <c r="T25" s="1"/>
  <c r="T36"/>
  <c r="T37" s="1"/>
  <c r="T48"/>
  <c r="T49" s="1"/>
  <c r="S43"/>
  <c r="S48" s="1"/>
  <c r="S49" s="1"/>
  <c r="S9"/>
  <c r="S12" s="1"/>
  <c r="S13" s="1"/>
  <c r="S51"/>
  <c r="S15"/>
  <c r="S24" s="1"/>
  <c r="S34"/>
  <c r="S52"/>
  <c r="S42"/>
  <c r="S30"/>
  <c r="S36" s="1"/>
  <c r="S37" s="1"/>
  <c r="S55"/>
  <c r="U60" l="1"/>
  <c r="U61" s="1"/>
  <c r="V61" s="1"/>
  <c r="T12"/>
  <c r="T13" s="1"/>
  <c r="S60"/>
  <c r="S61" s="1"/>
  <c r="R9"/>
  <c r="R12" s="1"/>
  <c r="R13" s="1"/>
  <c r="R51"/>
  <c r="R15"/>
  <c r="R24" s="1"/>
  <c r="R25" s="1"/>
  <c r="S25" s="1"/>
  <c r="R55"/>
  <c r="R35"/>
  <c r="R39"/>
  <c r="R36"/>
  <c r="R37" s="1"/>
  <c r="R48"/>
  <c r="R49" s="1"/>
  <c r="Q30"/>
  <c r="Q8"/>
  <c r="Q12" s="1"/>
  <c r="Q13" s="1"/>
  <c r="Q48"/>
  <c r="Q49" s="1"/>
  <c r="Q24"/>
  <c r="Q25" s="1"/>
  <c r="Q36"/>
  <c r="Q37" s="1"/>
  <c r="Q60"/>
  <c r="Q61" s="1"/>
  <c r="P9"/>
  <c r="P51"/>
  <c r="P15"/>
  <c r="P24" s="1"/>
  <c r="P25" s="1"/>
  <c r="P18"/>
  <c r="P8"/>
  <c r="P31"/>
  <c r="P52"/>
  <c r="P41"/>
  <c r="P11"/>
  <c r="P42"/>
  <c r="P34"/>
  <c r="P53"/>
  <c r="P10"/>
  <c r="P5"/>
  <c r="P12" s="1"/>
  <c r="P13" s="1"/>
  <c r="P36"/>
  <c r="P37" s="1"/>
  <c r="P48"/>
  <c r="P49" s="1"/>
  <c r="O5"/>
  <c r="O51"/>
  <c r="O15"/>
  <c r="O24" s="1"/>
  <c r="O25" s="1"/>
  <c r="O41"/>
  <c r="O32"/>
  <c r="O36" s="1"/>
  <c r="O37" s="1"/>
  <c r="O11"/>
  <c r="O52"/>
  <c r="O31"/>
  <c r="O42"/>
  <c r="O17"/>
  <c r="O6"/>
  <c r="O40"/>
  <c r="O48" s="1"/>
  <c r="O49" s="1"/>
  <c r="O44"/>
  <c r="N51"/>
  <c r="N43"/>
  <c r="N5"/>
  <c r="N34"/>
  <c r="N36" s="1"/>
  <c r="N37" s="1"/>
  <c r="N30"/>
  <c r="N39"/>
  <c r="N4"/>
  <c r="N12"/>
  <c r="N13" s="1"/>
  <c r="N24"/>
  <c r="N25" s="1"/>
  <c r="N48"/>
  <c r="N49" s="1"/>
  <c r="N60"/>
  <c r="N61" s="1"/>
  <c r="M46"/>
  <c r="M35"/>
  <c r="M5"/>
  <c r="M12" s="1"/>
  <c r="M13" s="1"/>
  <c r="M60"/>
  <c r="M61" s="1"/>
  <c r="M48"/>
  <c r="M49" s="1"/>
  <c r="M36"/>
  <c r="M37" s="1"/>
  <c r="M24"/>
  <c r="M25" s="1"/>
  <c r="L9"/>
  <c r="L51"/>
  <c r="L60" s="1"/>
  <c r="L61" s="1"/>
  <c r="L15"/>
  <c r="L24" s="1"/>
  <c r="L25" s="1"/>
  <c r="L52"/>
  <c r="L40"/>
  <c r="L31"/>
  <c r="L36" s="1"/>
  <c r="L37" s="1"/>
  <c r="L29"/>
  <c r="L11"/>
  <c r="L10"/>
  <c r="L55"/>
  <c r="L48"/>
  <c r="L49" s="1"/>
  <c r="K9"/>
  <c r="K51"/>
  <c r="K43"/>
  <c r="K15"/>
  <c r="K24" s="1"/>
  <c r="K25" s="1"/>
  <c r="K27"/>
  <c r="K31"/>
  <c r="K32"/>
  <c r="K18"/>
  <c r="K11"/>
  <c r="K12"/>
  <c r="K13" s="1"/>
  <c r="K52"/>
  <c r="K42"/>
  <c r="K6"/>
  <c r="K60"/>
  <c r="K61" s="1"/>
  <c r="K48"/>
  <c r="K49" s="1"/>
  <c r="K36"/>
  <c r="K37" s="1"/>
  <c r="J51"/>
  <c r="J9"/>
  <c r="J15"/>
  <c r="J24" s="1"/>
  <c r="J25" s="1"/>
  <c r="J43"/>
  <c r="J32"/>
  <c r="J45"/>
  <c r="J6"/>
  <c r="J5"/>
  <c r="J31"/>
  <c r="J42"/>
  <c r="J60"/>
  <c r="J61" s="1"/>
  <c r="J36"/>
  <c r="J37" s="1"/>
  <c r="J12"/>
  <c r="J13" s="1"/>
  <c r="I43"/>
  <c r="I48" s="1"/>
  <c r="I49" s="1"/>
  <c r="I9"/>
  <c r="I45"/>
  <c r="I11"/>
  <c r="I18"/>
  <c r="I24" s="1"/>
  <c r="I25" s="1"/>
  <c r="I8"/>
  <c r="I42"/>
  <c r="I51"/>
  <c r="I6"/>
  <c r="I52"/>
  <c r="I7"/>
  <c r="I60"/>
  <c r="I61" s="1"/>
  <c r="I36"/>
  <c r="I37" s="1"/>
  <c r="H54"/>
  <c r="H35"/>
  <c r="H36" s="1"/>
  <c r="H37" s="1"/>
  <c r="H5"/>
  <c r="H12" s="1"/>
  <c r="H13" s="1"/>
  <c r="H53"/>
  <c r="H24"/>
  <c r="H25" s="1"/>
  <c r="H48"/>
  <c r="H49" s="1"/>
  <c r="G54"/>
  <c r="G35"/>
  <c r="G5"/>
  <c r="G46"/>
  <c r="G48" s="1"/>
  <c r="G49" s="1"/>
  <c r="G10"/>
  <c r="G55"/>
  <c r="G12"/>
  <c r="G13" s="1"/>
  <c r="G24"/>
  <c r="G25" s="1"/>
  <c r="G36"/>
  <c r="G37" s="1"/>
  <c r="F54"/>
  <c r="F60" s="1"/>
  <c r="F61" s="1"/>
  <c r="F34"/>
  <c r="F39"/>
  <c r="F48" s="1"/>
  <c r="F49" s="1"/>
  <c r="F18"/>
  <c r="F35"/>
  <c r="F46"/>
  <c r="F12"/>
  <c r="F13" s="1"/>
  <c r="F24"/>
  <c r="F25" s="1"/>
  <c r="F36"/>
  <c r="F37" s="1"/>
  <c r="E51"/>
  <c r="E9"/>
  <c r="E43"/>
  <c r="E42"/>
  <c r="E60"/>
  <c r="E61" s="1"/>
  <c r="E12"/>
  <c r="E13" s="1"/>
  <c r="E45"/>
  <c r="E35"/>
  <c r="E39"/>
  <c r="E46"/>
  <c r="E54"/>
  <c r="E55"/>
  <c r="E24"/>
  <c r="E25" s="1"/>
  <c r="E36"/>
  <c r="E37" s="1"/>
  <c r="D11"/>
  <c r="D43"/>
  <c r="D51"/>
  <c r="D9"/>
  <c r="D15"/>
  <c r="D45"/>
  <c r="D42"/>
  <c r="D18"/>
  <c r="D6"/>
  <c r="D34"/>
  <c r="D36" s="1"/>
  <c r="D37" s="1"/>
  <c r="D39"/>
  <c r="D7"/>
  <c r="D8"/>
  <c r="D60"/>
  <c r="D61" s="1"/>
  <c r="C51"/>
  <c r="C11"/>
  <c r="C43"/>
  <c r="C9"/>
  <c r="C52"/>
  <c r="C18"/>
  <c r="C7"/>
  <c r="C8"/>
  <c r="C39"/>
  <c r="C6"/>
  <c r="C42"/>
  <c r="B13" i="2"/>
  <c r="D13"/>
  <c r="F13"/>
  <c r="H13"/>
  <c r="J13"/>
  <c r="B29" i="1"/>
  <c r="A64"/>
  <c r="A65"/>
  <c r="A68"/>
  <c r="A67"/>
  <c r="A66"/>
  <c r="W54"/>
  <c r="W46"/>
  <c r="W40"/>
  <c r="R60" l="1"/>
  <c r="R61" s="1"/>
  <c r="P60"/>
  <c r="P61" s="1"/>
  <c r="O60"/>
  <c r="O61" s="1"/>
  <c r="O12"/>
  <c r="O13" s="1"/>
  <c r="L12"/>
  <c r="L13" s="1"/>
  <c r="J48"/>
  <c r="J49" s="1"/>
  <c r="I12"/>
  <c r="I13" s="1"/>
  <c r="H60"/>
  <c r="H61" s="1"/>
  <c r="G60"/>
  <c r="G61" s="1"/>
  <c r="E48"/>
  <c r="E49" s="1"/>
  <c r="D48"/>
  <c r="D49" s="1"/>
  <c r="D24"/>
  <c r="D25" s="1"/>
  <c r="D12"/>
  <c r="D13" s="1"/>
  <c r="W17"/>
  <c r="W35"/>
  <c r="C24"/>
  <c r="C48"/>
  <c r="W59"/>
  <c r="W58"/>
  <c r="W57"/>
  <c r="W56"/>
  <c r="W55"/>
  <c r="W52"/>
  <c r="W47"/>
  <c r="W45"/>
  <c r="W44"/>
  <c r="W43"/>
  <c r="W41"/>
  <c r="W39"/>
  <c r="W34"/>
  <c r="W33"/>
  <c r="W32"/>
  <c r="W31"/>
  <c r="W30"/>
  <c r="W29"/>
  <c r="W28"/>
  <c r="W27"/>
  <c r="W22"/>
  <c r="W21"/>
  <c r="W19"/>
  <c r="W18"/>
  <c r="W16"/>
  <c r="W11"/>
  <c r="W6"/>
  <c r="W3"/>
  <c r="W10"/>
  <c r="W8"/>
  <c r="W7"/>
  <c r="W5"/>
  <c r="B48"/>
  <c r="B49" s="1"/>
  <c r="C12"/>
  <c r="W4"/>
  <c r="B60"/>
  <c r="B61" s="1"/>
  <c r="C60"/>
  <c r="B24"/>
  <c r="B25" s="1"/>
  <c r="B36"/>
  <c r="B37" s="1"/>
  <c r="W9"/>
  <c r="C36"/>
  <c r="B12"/>
  <c r="B13" s="1"/>
  <c r="C61" l="1"/>
  <c r="C13"/>
  <c r="W53"/>
  <c r="W48"/>
  <c r="B65" s="1"/>
  <c r="W23"/>
  <c r="W20"/>
  <c r="C25"/>
  <c r="C49"/>
  <c r="W36"/>
  <c r="B68" s="1"/>
  <c r="C37"/>
  <c r="W12"/>
  <c r="B66" s="1"/>
  <c r="W37" l="1"/>
  <c r="W13"/>
  <c r="W49"/>
  <c r="W60"/>
  <c r="B64" s="1"/>
  <c r="W24"/>
  <c r="B67" s="1"/>
  <c r="C68" l="1"/>
  <c r="C67"/>
  <c r="W25"/>
  <c r="W61"/>
  <c r="C66" l="1"/>
  <c r="C65"/>
</calcChain>
</file>

<file path=xl/sharedStrings.xml><?xml version="1.0" encoding="utf-8"?>
<sst xmlns="http://schemas.openxmlformats.org/spreadsheetml/2006/main" count="139" uniqueCount="119">
  <si>
    <t>Bonaz</t>
  </si>
  <si>
    <t>Kalle</t>
  </si>
  <si>
    <t>TOT</t>
  </si>
  <si>
    <t>PARZIALI</t>
  </si>
  <si>
    <t xml:space="preserve">CLASSIFICA </t>
  </si>
  <si>
    <t>REGOLAMENTO</t>
  </si>
  <si>
    <t>RIT</t>
  </si>
  <si>
    <t>DOPING</t>
  </si>
  <si>
    <t>DIFF</t>
  </si>
  <si>
    <t>TAPPA</t>
  </si>
  <si>
    <t>CARCERE</t>
  </si>
  <si>
    <t>Maglie finali</t>
  </si>
  <si>
    <t>tolti tutti i punti conquistati dal ciclista</t>
  </si>
  <si>
    <t>1°</t>
  </si>
  <si>
    <t>2°</t>
  </si>
  <si>
    <t>3°</t>
  </si>
  <si>
    <t>Generale</t>
  </si>
  <si>
    <t>Montagna</t>
  </si>
  <si>
    <t>Punti</t>
  </si>
  <si>
    <t>VERDE</t>
  </si>
  <si>
    <t>BIANCA</t>
  </si>
  <si>
    <t>BONAZ</t>
  </si>
  <si>
    <t>KALLE</t>
  </si>
  <si>
    <t>VENE</t>
  </si>
  <si>
    <t>NERA</t>
  </si>
  <si>
    <t>Ultimo</t>
  </si>
  <si>
    <t xml:space="preserve">DOPING TECNOLOGICO </t>
  </si>
  <si>
    <t>ad esempio bici elettrica</t>
  </si>
  <si>
    <t>PT</t>
  </si>
  <si>
    <t>MARTIN Tony</t>
  </si>
  <si>
    <t>Maglie</t>
  </si>
  <si>
    <t>Roche</t>
  </si>
  <si>
    <t>Venerdì</t>
  </si>
  <si>
    <t>Combinata</t>
  </si>
  <si>
    <t>ROCHE Nicolas</t>
  </si>
  <si>
    <t>Lombo</t>
  </si>
  <si>
    <t>Valverde</t>
  </si>
  <si>
    <t>Mollema</t>
  </si>
  <si>
    <t>Rodriguez</t>
  </si>
  <si>
    <t>Txurruka</t>
  </si>
  <si>
    <t>LOMBO</t>
  </si>
  <si>
    <t>Mius</t>
  </si>
  <si>
    <t>Betancour</t>
  </si>
  <si>
    <t>Nibali</t>
  </si>
  <si>
    <t>Capecchi</t>
  </si>
  <si>
    <t>Ten Dam</t>
  </si>
  <si>
    <t>Sanchez luis leon</t>
  </si>
  <si>
    <t>Kiserlovsky</t>
  </si>
  <si>
    <t>Pinaut</t>
  </si>
  <si>
    <t>Intxausti</t>
  </si>
  <si>
    <t>Gilbert</t>
  </si>
  <si>
    <t>Arrojo</t>
  </si>
  <si>
    <t>Kreuzigere</t>
  </si>
  <si>
    <t>Stybar X</t>
  </si>
  <si>
    <t>Brajkovic X</t>
  </si>
  <si>
    <t>Basso</t>
  </si>
  <si>
    <t>Majka</t>
  </si>
  <si>
    <t>Matthews</t>
  </si>
  <si>
    <t>Martin Daniel</t>
  </si>
  <si>
    <t>Moreno Daniel</t>
  </si>
  <si>
    <t>Oroz</t>
  </si>
  <si>
    <t>Cancellara</t>
  </si>
  <si>
    <t>Sanchez</t>
  </si>
  <si>
    <t>Uran</t>
  </si>
  <si>
    <t>Gerrans</t>
  </si>
  <si>
    <t>Marcos Garcia</t>
  </si>
  <si>
    <t>Hogerland</t>
  </si>
  <si>
    <t>Nieve</t>
  </si>
  <si>
    <t>Henao</t>
  </si>
  <si>
    <t>Moreno Javier X</t>
  </si>
  <si>
    <t>Vicioso Angel</t>
  </si>
  <si>
    <t>Martin Tony X</t>
  </si>
  <si>
    <t>Mersman X</t>
  </si>
  <si>
    <t>Scarponi</t>
  </si>
  <si>
    <t>Pozzovivo</t>
  </si>
  <si>
    <t>Clarke</t>
  </si>
  <si>
    <t>Boeasson hagen</t>
  </si>
  <si>
    <t>MUSA</t>
  </si>
  <si>
    <t>FANTAVUELTA 2013 (1° Memorial !?!?!?!?!)</t>
  </si>
  <si>
    <t>BETANCUR Carlos Alberto</t>
  </si>
  <si>
    <t xml:space="preserve">TEN DAM Laurens </t>
  </si>
  <si>
    <t xml:space="preserve">GILBERT Philippe </t>
  </si>
  <si>
    <t>BASSO Ivan</t>
  </si>
  <si>
    <t xml:space="preserve">MARTIN Daniel </t>
  </si>
  <si>
    <t>URAN Rigoberto</t>
  </si>
  <si>
    <t xml:space="preserve">POZZOVIVO Domenico </t>
  </si>
  <si>
    <t xml:space="preserve">NIBALI Vincenzo </t>
  </si>
  <si>
    <t>KISERLOVSKI Robert</t>
  </si>
  <si>
    <t>KREUZIGER Roman</t>
  </si>
  <si>
    <t>MAJKA Rafal</t>
  </si>
  <si>
    <t xml:space="preserve">OROZ Juan Jose </t>
  </si>
  <si>
    <t xml:space="preserve">GARCIA Marcos </t>
  </si>
  <si>
    <t xml:space="preserve">MORENO Javier </t>
  </si>
  <si>
    <t xml:space="preserve">CAPECCHI Eros </t>
  </si>
  <si>
    <t>INTXAUSTI Beñat</t>
  </si>
  <si>
    <t xml:space="preserve">BRAJKOVIC Janez </t>
  </si>
  <si>
    <t xml:space="preserve">TXURRUKA Amets </t>
  </si>
  <si>
    <t xml:space="preserve">SÁNCHEZ Samuel </t>
  </si>
  <si>
    <t xml:space="preserve">NIEVE Mikel </t>
  </si>
  <si>
    <t xml:space="preserve">VICIOSO Angel </t>
  </si>
  <si>
    <t>SCARPONI Michele</t>
  </si>
  <si>
    <t>BOASSON HAGEN Edvald</t>
  </si>
  <si>
    <t xml:space="preserve">MOLLEMA Bauke </t>
  </si>
  <si>
    <t xml:space="preserve">SÁNCHEZ Luis León </t>
  </si>
  <si>
    <t xml:space="preserve">ARROYO David </t>
  </si>
  <si>
    <t xml:space="preserve">RODRIGUEZ Joaquin </t>
  </si>
  <si>
    <t xml:space="preserve">MORENO Daniel </t>
  </si>
  <si>
    <t xml:space="preserve">GERRANS Simon </t>
  </si>
  <si>
    <t>HENAO Sergio Luis</t>
  </si>
  <si>
    <t>MEERSMAN Gianni</t>
  </si>
  <si>
    <t>CLARKE Simon</t>
  </si>
  <si>
    <t>VALVERDE Alejandro</t>
  </si>
  <si>
    <t xml:space="preserve">PINOT Thibaut </t>
  </si>
  <si>
    <t>STYBAR Zdenek</t>
  </si>
  <si>
    <t>MATTHEWS Michael</t>
  </si>
  <si>
    <t>CANCELLARA Fabian</t>
  </si>
  <si>
    <t>HOOGERLAND Jhonny</t>
  </si>
  <si>
    <t>CUADROS</t>
  </si>
  <si>
    <t>ROJO</t>
  </si>
</sst>
</file>

<file path=xl/styles.xml><?xml version="1.0" encoding="utf-8"?>
<styleSheet xmlns="http://schemas.openxmlformats.org/spreadsheetml/2006/main">
  <fonts count="26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sz val="9"/>
      <color indexed="22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sz val="9"/>
      <name val="Arial"/>
    </font>
    <font>
      <u/>
      <sz val="9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b/>
      <sz val="9"/>
      <color indexed="51"/>
      <name val="Arial"/>
      <family val="2"/>
    </font>
    <font>
      <b/>
      <sz val="9"/>
      <color indexed="57"/>
      <name val="Arial"/>
      <family val="2"/>
    </font>
    <font>
      <b/>
      <sz val="9"/>
      <color indexed="36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9"/>
      <color rgb="FF00B0F0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  <font>
      <b/>
      <sz val="9"/>
      <color theme="4" tint="0.39997558519241921"/>
      <name val="Arial"/>
      <family val="2"/>
    </font>
    <font>
      <b/>
      <sz val="9"/>
      <color theme="1"/>
      <name val="Arial"/>
      <family val="2"/>
    </font>
    <font>
      <b/>
      <sz val="9"/>
      <color theme="0"/>
      <name val="Arial"/>
      <family val="2"/>
    </font>
    <font>
      <b/>
      <sz val="9"/>
      <color rgb="FF00B050"/>
      <name val="Arial"/>
      <family val="2"/>
    </font>
    <font>
      <b/>
      <sz val="9"/>
      <color rgb="FF0070C0"/>
      <name val="Arial"/>
      <family val="2"/>
    </font>
    <font>
      <b/>
      <sz val="9"/>
      <color theme="0" tint="-0.499984740745262"/>
      <name val="Arial"/>
      <family val="2"/>
    </font>
    <font>
      <b/>
      <sz val="9"/>
      <color theme="8" tint="0.59999389629810485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5" fillId="4" borderId="0" xfId="0" applyFont="1" applyFill="1"/>
    <xf numFmtId="0" fontId="3" fillId="4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10" fillId="0" borderId="0" xfId="0" applyFont="1"/>
    <xf numFmtId="0" fontId="11" fillId="0" borderId="0" xfId="0" applyFont="1"/>
    <xf numFmtId="0" fontId="9" fillId="0" borderId="0" xfId="0" applyFont="1"/>
    <xf numFmtId="0" fontId="12" fillId="0" borderId="0" xfId="0" applyFont="1"/>
    <xf numFmtId="0" fontId="13" fillId="4" borderId="0" xfId="0" applyFont="1" applyFill="1"/>
    <xf numFmtId="0" fontId="0" fillId="4" borderId="0" xfId="0" applyFill="1"/>
    <xf numFmtId="0" fontId="14" fillId="5" borderId="0" xfId="0" applyFont="1" applyFill="1"/>
    <xf numFmtId="0" fontId="0" fillId="6" borderId="0" xfId="0" applyFill="1"/>
    <xf numFmtId="0" fontId="5" fillId="5" borderId="0" xfId="0" applyFont="1" applyFill="1"/>
    <xf numFmtId="0" fontId="16" fillId="0" borderId="0" xfId="0" applyFont="1"/>
    <xf numFmtId="0" fontId="3" fillId="0" borderId="0" xfId="0" applyFont="1" applyFill="1"/>
    <xf numFmtId="0" fontId="13" fillId="0" borderId="0" xfId="0" applyFont="1" applyFill="1"/>
    <xf numFmtId="0" fontId="17" fillId="0" borderId="0" xfId="0" applyFont="1"/>
    <xf numFmtId="0" fontId="18" fillId="0" borderId="0" xfId="0" applyFont="1"/>
    <xf numFmtId="0" fontId="15" fillId="0" borderId="0" xfId="0" applyFont="1"/>
    <xf numFmtId="0" fontId="17" fillId="0" borderId="0" xfId="0" applyFont="1" applyFill="1"/>
    <xf numFmtId="0" fontId="19" fillId="0" borderId="0" xfId="0" applyFont="1"/>
    <xf numFmtId="0" fontId="15" fillId="7" borderId="0" xfId="0" applyFont="1" applyFill="1"/>
    <xf numFmtId="0" fontId="0" fillId="7" borderId="0" xfId="0" applyFill="1"/>
    <xf numFmtId="0" fontId="20" fillId="0" borderId="0" xfId="0" applyFont="1" applyFill="1"/>
    <xf numFmtId="0" fontId="20" fillId="0" borderId="0" xfId="0" applyFont="1" applyFill="1" applyAlignment="1">
      <alignment horizontal="center" vertical="center"/>
    </xf>
    <xf numFmtId="0" fontId="21" fillId="8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2" fillId="8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0" fillId="8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0" xfId="0" applyFont="1"/>
    <xf numFmtId="0" fontId="20" fillId="9" borderId="0" xfId="0" applyFont="1" applyFill="1" applyAlignment="1">
      <alignment horizontal="center" vertical="center"/>
    </xf>
    <xf numFmtId="0" fontId="24" fillId="0" borderId="0" xfId="0" applyFont="1" applyFill="1"/>
    <xf numFmtId="0" fontId="22" fillId="0" borderId="0" xfId="0" applyFont="1" applyFill="1"/>
    <xf numFmtId="0" fontId="25" fillId="0" borderId="0" xfId="0" applyFont="1" applyFill="1" applyAlignment="1">
      <alignment horizontal="center" vertical="center"/>
    </xf>
  </cellXfs>
  <cellStyles count="1">
    <cellStyle name="Normale" xfId="0" builtinId="0"/>
  </cellStyles>
  <dxfs count="3"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0.12564134024774701"/>
          <c:y val="8.2508516748261998E-2"/>
          <c:w val="0.7000017528089002"/>
          <c:h val="0.83828653016234156"/>
        </c:manualLayout>
      </c:layout>
      <c:barChart>
        <c:barDir val="col"/>
        <c:grouping val="clustered"/>
        <c:ser>
          <c:idx val="0"/>
          <c:order val="0"/>
          <c:tx>
            <c:strRef>
              <c:f>FANTAVUELTA!$A$2</c:f>
              <c:strCache>
                <c:ptCount val="1"/>
                <c:pt idx="0">
                  <c:v>BONAZ</c:v>
                </c:pt>
              </c:strCache>
            </c:strRef>
          </c:tx>
          <c:spPr>
            <a:solidFill>
              <a:srgbClr val="00206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FANTAVUELTA!$W$12</c:f>
              <c:numCache>
                <c:formatCode>General</c:formatCode>
                <c:ptCount val="1"/>
                <c:pt idx="0">
                  <c:v>528</c:v>
                </c:pt>
              </c:numCache>
            </c:numRef>
          </c:val>
        </c:ser>
        <c:ser>
          <c:idx val="1"/>
          <c:order val="1"/>
          <c:tx>
            <c:strRef>
              <c:f>FANTAVUELTA!$A$14</c:f>
              <c:strCache>
                <c:ptCount val="1"/>
                <c:pt idx="0">
                  <c:v>VENE</c:v>
                </c:pt>
              </c:strCache>
            </c:strRef>
          </c:tx>
          <c:spPr>
            <a:solidFill>
              <a:srgbClr val="FFFF0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FANTAVUELTA!$W$24</c:f>
              <c:numCache>
                <c:formatCode>General</c:formatCode>
                <c:ptCount val="1"/>
                <c:pt idx="0">
                  <c:v>487</c:v>
                </c:pt>
              </c:numCache>
            </c:numRef>
          </c:val>
        </c:ser>
        <c:ser>
          <c:idx val="2"/>
          <c:order val="2"/>
          <c:tx>
            <c:strRef>
              <c:f>FANTAVUELTA!$A$26</c:f>
              <c:strCache>
                <c:ptCount val="1"/>
                <c:pt idx="0">
                  <c:v>LOMBO</c:v>
                </c:pt>
              </c:strCache>
            </c:strRef>
          </c:tx>
          <c:spPr>
            <a:solidFill>
              <a:schemeClr val="tx1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FANTAVUELTA!$W$36</c:f>
              <c:numCache>
                <c:formatCode>General</c:formatCode>
                <c:ptCount val="1"/>
                <c:pt idx="0">
                  <c:v>272</c:v>
                </c:pt>
              </c:numCache>
            </c:numRef>
          </c:val>
        </c:ser>
        <c:ser>
          <c:idx val="3"/>
          <c:order val="3"/>
          <c:tx>
            <c:strRef>
              <c:f>FANTAVUELTA!$A$38</c:f>
              <c:strCache>
                <c:ptCount val="1"/>
                <c:pt idx="0">
                  <c:v>KALLE</c:v>
                </c:pt>
              </c:strCache>
            </c:strRef>
          </c:tx>
          <c:spPr>
            <a:solidFill>
              <a:srgbClr val="00B05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FANTAVUELTA!$W$48</c:f>
              <c:numCache>
                <c:formatCode>General</c:formatCode>
                <c:ptCount val="1"/>
                <c:pt idx="0">
                  <c:v>553</c:v>
                </c:pt>
              </c:numCache>
            </c:numRef>
          </c:val>
        </c:ser>
        <c:ser>
          <c:idx val="4"/>
          <c:order val="4"/>
          <c:tx>
            <c:strRef>
              <c:f>FANTAVUELTA!$A$50</c:f>
              <c:strCache>
                <c:ptCount val="1"/>
                <c:pt idx="0">
                  <c:v>MUSA</c:v>
                </c:pt>
              </c:strCache>
            </c:strRef>
          </c:tx>
          <c:spPr>
            <a:solidFill>
              <a:srgbClr val="FF000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FANTAVUELTA!$W$60</c:f>
              <c:numCache>
                <c:formatCode>General</c:formatCode>
                <c:ptCount val="1"/>
                <c:pt idx="0">
                  <c:v>601</c:v>
                </c:pt>
              </c:numCache>
            </c:numRef>
          </c:val>
        </c:ser>
        <c:axId val="51714304"/>
        <c:axId val="51740672"/>
      </c:barChart>
      <c:catAx>
        <c:axId val="51714304"/>
        <c:scaling>
          <c:orientation val="minMax"/>
        </c:scaling>
        <c:delete val="1"/>
        <c:axPos val="b"/>
        <c:numFmt formatCode="General" sourceLinked="1"/>
        <c:tickLblPos val="none"/>
        <c:crossAx val="51740672"/>
        <c:crosses val="autoZero"/>
        <c:auto val="1"/>
        <c:lblAlgn val="ctr"/>
        <c:lblOffset val="100"/>
      </c:catAx>
      <c:valAx>
        <c:axId val="51740672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1714304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5384829689585773"/>
          <c:y val="0.25255694436796838"/>
          <c:w val="0.11470599142140268"/>
          <c:h val="0.53973900115632412"/>
        </c:manualLayout>
      </c:layout>
      <c:spPr>
        <a:solidFill>
          <a:srgbClr val="FFFF99"/>
        </a:solidFill>
      </c:spPr>
    </c:legend>
    <c:plotVisOnly val="1"/>
    <c:dispBlanksAs val="gap"/>
  </c:chart>
  <c:spPr>
    <a:solidFill>
      <a:srgbClr val="FF0000"/>
    </a:solidFill>
    <a:ln>
      <a:solidFill>
        <a:srgbClr val="C00000"/>
      </a:solidFill>
    </a:ln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1266" r="0.75000000000001266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7.6549255622802057E-2"/>
          <c:y val="6.5146683419882792E-2"/>
          <c:w val="0.80801992046291227"/>
          <c:h val="0.75895886184163441"/>
        </c:manualLayout>
      </c:layout>
      <c:lineChart>
        <c:grouping val="standard"/>
        <c:ser>
          <c:idx val="0"/>
          <c:order val="0"/>
          <c:tx>
            <c:strRef>
              <c:f>FANTAVUELTA!$A$2</c:f>
              <c:strCache>
                <c:ptCount val="1"/>
                <c:pt idx="0">
                  <c:v>BONAZ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val>
            <c:numRef>
              <c:f>FANTAVUELTA!$B$13:$W$13</c:f>
              <c:numCache>
                <c:formatCode>General</c:formatCode>
                <c:ptCount val="22"/>
                <c:pt idx="0">
                  <c:v>16</c:v>
                </c:pt>
                <c:pt idx="1">
                  <c:v>89</c:v>
                </c:pt>
                <c:pt idx="2">
                  <c:v>142</c:v>
                </c:pt>
                <c:pt idx="3">
                  <c:v>161</c:v>
                </c:pt>
                <c:pt idx="4">
                  <c:v>171</c:v>
                </c:pt>
                <c:pt idx="5">
                  <c:v>197</c:v>
                </c:pt>
                <c:pt idx="6">
                  <c:v>227</c:v>
                </c:pt>
                <c:pt idx="7">
                  <c:v>269</c:v>
                </c:pt>
                <c:pt idx="8">
                  <c:v>306</c:v>
                </c:pt>
                <c:pt idx="9">
                  <c:v>342</c:v>
                </c:pt>
                <c:pt idx="10">
                  <c:v>398</c:v>
                </c:pt>
                <c:pt idx="11">
                  <c:v>433</c:v>
                </c:pt>
                <c:pt idx="12">
                  <c:v>437</c:v>
                </c:pt>
                <c:pt idx="13">
                  <c:v>445</c:v>
                </c:pt>
                <c:pt idx="14">
                  <c:v>457</c:v>
                </c:pt>
                <c:pt idx="15">
                  <c:v>483</c:v>
                </c:pt>
                <c:pt idx="16">
                  <c:v>495</c:v>
                </c:pt>
                <c:pt idx="17">
                  <c:v>506</c:v>
                </c:pt>
                <c:pt idx="18">
                  <c:v>522</c:v>
                </c:pt>
                <c:pt idx="19">
                  <c:v>526</c:v>
                </c:pt>
                <c:pt idx="20">
                  <c:v>528</c:v>
                </c:pt>
                <c:pt idx="21">
                  <c:v>528</c:v>
                </c:pt>
              </c:numCache>
            </c:numRef>
          </c:val>
        </c:ser>
        <c:ser>
          <c:idx val="1"/>
          <c:order val="1"/>
          <c:tx>
            <c:strRef>
              <c:f>FANTAVUELTA!$A$14</c:f>
              <c:strCache>
                <c:ptCount val="1"/>
                <c:pt idx="0">
                  <c:v>VENE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val>
            <c:numRef>
              <c:f>FANTAVUELTA!$B$25:$W$25</c:f>
              <c:numCache>
                <c:formatCode>General</c:formatCode>
                <c:ptCount val="22"/>
                <c:pt idx="0">
                  <c:v>22</c:v>
                </c:pt>
                <c:pt idx="1">
                  <c:v>41</c:v>
                </c:pt>
                <c:pt idx="2">
                  <c:v>60</c:v>
                </c:pt>
                <c:pt idx="3">
                  <c:v>75</c:v>
                </c:pt>
                <c:pt idx="4">
                  <c:v>95</c:v>
                </c:pt>
                <c:pt idx="5">
                  <c:v>110</c:v>
                </c:pt>
                <c:pt idx="6">
                  <c:v>125</c:v>
                </c:pt>
                <c:pt idx="7">
                  <c:v>129</c:v>
                </c:pt>
                <c:pt idx="8">
                  <c:v>143</c:v>
                </c:pt>
                <c:pt idx="9">
                  <c:v>179</c:v>
                </c:pt>
                <c:pt idx="10">
                  <c:v>208</c:v>
                </c:pt>
                <c:pt idx="11">
                  <c:v>223</c:v>
                </c:pt>
                <c:pt idx="12">
                  <c:v>238</c:v>
                </c:pt>
                <c:pt idx="13">
                  <c:v>263</c:v>
                </c:pt>
                <c:pt idx="14">
                  <c:v>293</c:v>
                </c:pt>
                <c:pt idx="15">
                  <c:v>308</c:v>
                </c:pt>
                <c:pt idx="16">
                  <c:v>325</c:v>
                </c:pt>
                <c:pt idx="17">
                  <c:v>346</c:v>
                </c:pt>
                <c:pt idx="18">
                  <c:v>363</c:v>
                </c:pt>
                <c:pt idx="19">
                  <c:v>387</c:v>
                </c:pt>
                <c:pt idx="20">
                  <c:v>397</c:v>
                </c:pt>
                <c:pt idx="21">
                  <c:v>487</c:v>
                </c:pt>
              </c:numCache>
            </c:numRef>
          </c:val>
        </c:ser>
        <c:ser>
          <c:idx val="2"/>
          <c:order val="2"/>
          <c:tx>
            <c:strRef>
              <c:f>FANTAVUELTA!$A$26</c:f>
              <c:strCache>
                <c:ptCount val="1"/>
                <c:pt idx="0">
                  <c:v>LOMBO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FANTAVUELTA!$B$37:$W$37</c:f>
              <c:numCache>
                <c:formatCode>General</c:formatCode>
                <c:ptCount val="22"/>
                <c:pt idx="0">
                  <c:v>40</c:v>
                </c:pt>
                <c:pt idx="1">
                  <c:v>40</c:v>
                </c:pt>
                <c:pt idx="2">
                  <c:v>49</c:v>
                </c:pt>
                <c:pt idx="3">
                  <c:v>59</c:v>
                </c:pt>
                <c:pt idx="4">
                  <c:v>70</c:v>
                </c:pt>
                <c:pt idx="5">
                  <c:v>73</c:v>
                </c:pt>
                <c:pt idx="6">
                  <c:v>82</c:v>
                </c:pt>
                <c:pt idx="7">
                  <c:v>82</c:v>
                </c:pt>
                <c:pt idx="8">
                  <c:v>96</c:v>
                </c:pt>
                <c:pt idx="9">
                  <c:v>106</c:v>
                </c:pt>
                <c:pt idx="10">
                  <c:v>119</c:v>
                </c:pt>
                <c:pt idx="11">
                  <c:v>139</c:v>
                </c:pt>
                <c:pt idx="12">
                  <c:v>164</c:v>
                </c:pt>
                <c:pt idx="13">
                  <c:v>180</c:v>
                </c:pt>
                <c:pt idx="14">
                  <c:v>204</c:v>
                </c:pt>
                <c:pt idx="15">
                  <c:v>211</c:v>
                </c:pt>
                <c:pt idx="16">
                  <c:v>231</c:v>
                </c:pt>
                <c:pt idx="17">
                  <c:v>242</c:v>
                </c:pt>
                <c:pt idx="18">
                  <c:v>267</c:v>
                </c:pt>
                <c:pt idx="19">
                  <c:v>269</c:v>
                </c:pt>
                <c:pt idx="20">
                  <c:v>272</c:v>
                </c:pt>
                <c:pt idx="21">
                  <c:v>272</c:v>
                </c:pt>
              </c:numCache>
            </c:numRef>
          </c:val>
        </c:ser>
        <c:ser>
          <c:idx val="3"/>
          <c:order val="3"/>
          <c:tx>
            <c:strRef>
              <c:f>FANTAVUELTA!$A$38</c:f>
              <c:strCache>
                <c:ptCount val="1"/>
                <c:pt idx="0">
                  <c:v>KALLE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val>
            <c:numRef>
              <c:f>FANTAVUELTA!$B$49:$W$49</c:f>
              <c:numCache>
                <c:formatCode>General</c:formatCode>
                <c:ptCount val="22"/>
                <c:pt idx="0">
                  <c:v>16</c:v>
                </c:pt>
                <c:pt idx="1">
                  <c:v>58</c:v>
                </c:pt>
                <c:pt idx="2">
                  <c:v>95</c:v>
                </c:pt>
                <c:pt idx="3">
                  <c:v>164</c:v>
                </c:pt>
                <c:pt idx="4">
                  <c:v>194</c:v>
                </c:pt>
                <c:pt idx="5">
                  <c:v>208</c:v>
                </c:pt>
                <c:pt idx="6">
                  <c:v>214</c:v>
                </c:pt>
                <c:pt idx="7">
                  <c:v>252</c:v>
                </c:pt>
                <c:pt idx="8">
                  <c:v>311</c:v>
                </c:pt>
                <c:pt idx="9">
                  <c:v>337</c:v>
                </c:pt>
                <c:pt idx="10">
                  <c:v>350</c:v>
                </c:pt>
                <c:pt idx="11">
                  <c:v>372</c:v>
                </c:pt>
                <c:pt idx="12">
                  <c:v>399</c:v>
                </c:pt>
                <c:pt idx="13">
                  <c:v>402</c:v>
                </c:pt>
                <c:pt idx="14">
                  <c:v>420</c:v>
                </c:pt>
                <c:pt idx="15">
                  <c:v>423</c:v>
                </c:pt>
                <c:pt idx="16">
                  <c:v>451</c:v>
                </c:pt>
                <c:pt idx="17">
                  <c:v>463</c:v>
                </c:pt>
                <c:pt idx="18">
                  <c:v>507</c:v>
                </c:pt>
                <c:pt idx="19">
                  <c:v>526</c:v>
                </c:pt>
                <c:pt idx="20">
                  <c:v>543</c:v>
                </c:pt>
                <c:pt idx="21">
                  <c:v>553</c:v>
                </c:pt>
              </c:numCache>
            </c:numRef>
          </c:val>
        </c:ser>
        <c:ser>
          <c:idx val="4"/>
          <c:order val="4"/>
          <c:tx>
            <c:strRef>
              <c:f>FANTAVUELTA!$A$50</c:f>
              <c:strCache>
                <c:ptCount val="1"/>
                <c:pt idx="0">
                  <c:v>MUSA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FANTAVUELTA!$B$61:$W$61</c:f>
              <c:numCache>
                <c:formatCode>General</c:formatCode>
                <c:ptCount val="22"/>
                <c:pt idx="0">
                  <c:v>16</c:v>
                </c:pt>
                <c:pt idx="1">
                  <c:v>36</c:v>
                </c:pt>
                <c:pt idx="2">
                  <c:v>62</c:v>
                </c:pt>
                <c:pt idx="3">
                  <c:v>106</c:v>
                </c:pt>
                <c:pt idx="4">
                  <c:v>137</c:v>
                </c:pt>
                <c:pt idx="5">
                  <c:v>173</c:v>
                </c:pt>
                <c:pt idx="6">
                  <c:v>210</c:v>
                </c:pt>
                <c:pt idx="7">
                  <c:v>235</c:v>
                </c:pt>
                <c:pt idx="8">
                  <c:v>258</c:v>
                </c:pt>
                <c:pt idx="9">
                  <c:v>290</c:v>
                </c:pt>
                <c:pt idx="10">
                  <c:v>331</c:v>
                </c:pt>
                <c:pt idx="11">
                  <c:v>337</c:v>
                </c:pt>
                <c:pt idx="12">
                  <c:v>345</c:v>
                </c:pt>
                <c:pt idx="13">
                  <c:v>374</c:v>
                </c:pt>
                <c:pt idx="14">
                  <c:v>391</c:v>
                </c:pt>
                <c:pt idx="15">
                  <c:v>401</c:v>
                </c:pt>
                <c:pt idx="16">
                  <c:v>424</c:v>
                </c:pt>
                <c:pt idx="17">
                  <c:v>434</c:v>
                </c:pt>
                <c:pt idx="18">
                  <c:v>444</c:v>
                </c:pt>
                <c:pt idx="19">
                  <c:v>476</c:v>
                </c:pt>
                <c:pt idx="20">
                  <c:v>511</c:v>
                </c:pt>
                <c:pt idx="21">
                  <c:v>601</c:v>
                </c:pt>
              </c:numCache>
            </c:numRef>
          </c:val>
        </c:ser>
        <c:marker val="1"/>
        <c:axId val="55249152"/>
        <c:axId val="55271424"/>
      </c:lineChart>
      <c:catAx>
        <c:axId val="5524915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5271424"/>
        <c:crosses val="autoZero"/>
        <c:auto val="1"/>
        <c:lblAlgn val="ctr"/>
        <c:lblOffset val="100"/>
        <c:tickLblSkip val="1"/>
        <c:tickMarkSkip val="1"/>
      </c:catAx>
      <c:valAx>
        <c:axId val="55271424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5249152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9428969490145749"/>
          <c:y val="0.21498399087548903"/>
          <c:w val="8.8685491723467041E-2"/>
          <c:h val="0.34535191691235789"/>
        </c:manualLayout>
      </c:layout>
      <c:spPr>
        <a:solidFill>
          <a:srgbClr val="FFFF99"/>
        </a:solidFill>
      </c:spPr>
    </c:legend>
    <c:plotVisOnly val="1"/>
    <c:dispBlanksAs val="gap"/>
  </c:chart>
  <c:spPr>
    <a:solidFill>
      <a:srgbClr val="FF0000"/>
    </a:solidFill>
    <a:ln w="12700">
      <a:solidFill>
        <a:srgbClr val="C00000"/>
      </a:solidFill>
    </a:ln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1266" r="0.7500000000000126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142874</xdr:colOff>
      <xdr:row>62</xdr:row>
      <xdr:rowOff>19050</xdr:rowOff>
    </xdr:from>
    <xdr:to>
      <xdr:col>26</xdr:col>
      <xdr:colOff>285749</xdr:colOff>
      <xdr:row>76</xdr:row>
      <xdr:rowOff>152400</xdr:rowOff>
    </xdr:to>
    <xdr:graphicFrame macro="">
      <xdr:nvGraphicFramePr>
        <xdr:cNvPr id="10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78</xdr:row>
      <xdr:rowOff>95250</xdr:rowOff>
    </xdr:from>
    <xdr:to>
      <xdr:col>28</xdr:col>
      <xdr:colOff>466725</xdr:colOff>
      <xdr:row>101</xdr:row>
      <xdr:rowOff>9525</xdr:rowOff>
    </xdr:to>
    <xdr:graphicFrame macro="">
      <xdr:nvGraphicFramePr>
        <xdr:cNvPr id="102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lavuelta.com/13/es/equipos/corredor.html?id=161&amp;amp;e=1" TargetMode="External"/><Relationship Id="rId13" Type="http://schemas.openxmlformats.org/officeDocument/2006/relationships/hyperlink" Target="http://www.lavuelta.com/13/es/equipos/corredor.html?id=202&amp;amp;e=1" TargetMode="External"/><Relationship Id="rId18" Type="http://schemas.openxmlformats.org/officeDocument/2006/relationships/hyperlink" Target="http://www.lavuelta.com/13/es/equipos/corredor.html?id=6&amp;amp;e=1" TargetMode="External"/><Relationship Id="rId26" Type="http://schemas.openxmlformats.org/officeDocument/2006/relationships/hyperlink" Target="http://www.lavuelta.com/13/es/equipos/corredor.html?id=41&amp;amp;e=1" TargetMode="External"/><Relationship Id="rId39" Type="http://schemas.openxmlformats.org/officeDocument/2006/relationships/hyperlink" Target="http://www.lavuelta.com/13/es/equipos/corredor.html?id=181&amp;amp;e=1" TargetMode="External"/><Relationship Id="rId3" Type="http://schemas.openxmlformats.org/officeDocument/2006/relationships/hyperlink" Target="http://www.lavuelta.com/13/es/equipos/corredor.html?id=51&amp;amp;e=1" TargetMode="External"/><Relationship Id="rId21" Type="http://schemas.openxmlformats.org/officeDocument/2006/relationships/hyperlink" Target="http://www.lavuelta.com/13/es/equipos/corredor.html?id=91&amp;amp;e=1" TargetMode="External"/><Relationship Id="rId34" Type="http://schemas.openxmlformats.org/officeDocument/2006/relationships/hyperlink" Target="http://www.lavuelta.com/13/es/equipos/corredor.html?id=173&amp;amp;e=1" TargetMode="External"/><Relationship Id="rId42" Type="http://schemas.openxmlformats.org/officeDocument/2006/relationships/drawing" Target="../drawings/drawing1.xml"/><Relationship Id="rId7" Type="http://schemas.openxmlformats.org/officeDocument/2006/relationships/hyperlink" Target="http://www.lavuelta.com/13/es/equipos/corredor.html?id=205&amp;amp;e=1" TargetMode="External"/><Relationship Id="rId12" Type="http://schemas.openxmlformats.org/officeDocument/2006/relationships/hyperlink" Target="http://www.lavuelta.com/13/es/equipos/corredor.html?id=201&amp;amp;e=1" TargetMode="External"/><Relationship Id="rId17" Type="http://schemas.openxmlformats.org/officeDocument/2006/relationships/hyperlink" Target="http://www.lavuelta.com/13/es/equipos/corredor.html?id=2&amp;amp;e=1" TargetMode="External"/><Relationship Id="rId25" Type="http://schemas.openxmlformats.org/officeDocument/2006/relationships/hyperlink" Target="http://www.lavuelta.com/13/es/equipos/corredor.html?id=192&amp;amp;e=1" TargetMode="External"/><Relationship Id="rId33" Type="http://schemas.openxmlformats.org/officeDocument/2006/relationships/hyperlink" Target="http://www.lavuelta.com/13/es/equipos/corredor.html?id=164&amp;amp;e=1" TargetMode="External"/><Relationship Id="rId38" Type="http://schemas.openxmlformats.org/officeDocument/2006/relationships/hyperlink" Target="http://www.lavuelta.com/13/es/equipos/corredor.html?id=178&amp;amp;e=1" TargetMode="External"/><Relationship Id="rId2" Type="http://schemas.openxmlformats.org/officeDocument/2006/relationships/hyperlink" Target="http://www.lavuelta.com/13/es/equipos/corredor.html?id=48&amp;amp;e=1" TargetMode="External"/><Relationship Id="rId16" Type="http://schemas.openxmlformats.org/officeDocument/2006/relationships/hyperlink" Target="http://www.lavuelta.com/13/es/equipos/corredor.html?id=8&amp;amp;e=1" TargetMode="External"/><Relationship Id="rId20" Type="http://schemas.openxmlformats.org/officeDocument/2006/relationships/hyperlink" Target="http://www.lavuelta.com/13/es/equipos/corredor.html?id=68&amp;amp;e=1" TargetMode="External"/><Relationship Id="rId29" Type="http://schemas.openxmlformats.org/officeDocument/2006/relationships/hyperlink" Target="http://www.lavuelta.com/13/es/equipos/corredor.html?id=121&amp;amp;e=1" TargetMode="External"/><Relationship Id="rId41" Type="http://schemas.openxmlformats.org/officeDocument/2006/relationships/printerSettings" Target="../printerSettings/printerSettings1.bin"/><Relationship Id="rId1" Type="http://schemas.openxmlformats.org/officeDocument/2006/relationships/hyperlink" Target="http://www.lavuelta.com/13/es/equipos/corredor.html?id=13&amp;amp;e=1" TargetMode="External"/><Relationship Id="rId6" Type="http://schemas.openxmlformats.org/officeDocument/2006/relationships/hyperlink" Target="http://www.lavuelta.com/13/es/equipos/corredor.html?id=198&amp;amp;e=1" TargetMode="External"/><Relationship Id="rId11" Type="http://schemas.openxmlformats.org/officeDocument/2006/relationships/hyperlink" Target="http://www.lavuelta.com/13/es/equipos/corredor.html?id=186&amp;amp;e=1" TargetMode="External"/><Relationship Id="rId24" Type="http://schemas.openxmlformats.org/officeDocument/2006/relationships/hyperlink" Target="http://www.lavuelta.com/13/es/equipos/corredor.html?id=131&amp;amp;e=1" TargetMode="External"/><Relationship Id="rId32" Type="http://schemas.openxmlformats.org/officeDocument/2006/relationships/hyperlink" Target="http://www.lavuelta.com/13/es/equipos/corredor.html?id=191&amp;amp;e=1" TargetMode="External"/><Relationship Id="rId37" Type="http://schemas.openxmlformats.org/officeDocument/2006/relationships/hyperlink" Target="http://www.lavuelta.com/13/es/equipos/corredor.html?id=167&amp;amp;e=1" TargetMode="External"/><Relationship Id="rId40" Type="http://schemas.openxmlformats.org/officeDocument/2006/relationships/hyperlink" Target="http://www.lavuelta.com/13/es/equipos/corredor.html?id=215&amp;amp;e=1" TargetMode="External"/><Relationship Id="rId5" Type="http://schemas.openxmlformats.org/officeDocument/2006/relationships/hyperlink" Target="http://www.lavuelta.com/13/es/equipos/corredor.html?id=111&amp;amp;e=1" TargetMode="External"/><Relationship Id="rId15" Type="http://schemas.openxmlformats.org/officeDocument/2006/relationships/hyperlink" Target="http://www.lavuelta.com/13/es/equipos/corredor.html?id=65&amp;amp;e=1" TargetMode="External"/><Relationship Id="rId23" Type="http://schemas.openxmlformats.org/officeDocument/2006/relationships/hyperlink" Target="http://www.lavuelta.com/13/es/equipos/corredor.html?id=129&amp;amp;e=1" TargetMode="External"/><Relationship Id="rId28" Type="http://schemas.openxmlformats.org/officeDocument/2006/relationships/hyperlink" Target="http://www.lavuelta.com/13/es/equipos/corredor.html?id=61&amp;amp;e=1" TargetMode="External"/><Relationship Id="rId36" Type="http://schemas.openxmlformats.org/officeDocument/2006/relationships/hyperlink" Target="http://www.lavuelta.com/13/es/equipos/corredor.html?id=101&amp;amp;e=1" TargetMode="External"/><Relationship Id="rId10" Type="http://schemas.openxmlformats.org/officeDocument/2006/relationships/hyperlink" Target="http://www.lavuelta.com/13/es/equipos/corredor.html?id=31&amp;amp;e=1" TargetMode="External"/><Relationship Id="rId19" Type="http://schemas.openxmlformats.org/officeDocument/2006/relationships/hyperlink" Target="http://www.lavuelta.com/13/es/equipos/corredor.html?id=32&amp;amp;e=1" TargetMode="External"/><Relationship Id="rId31" Type="http://schemas.openxmlformats.org/officeDocument/2006/relationships/hyperlink" Target="http://www.lavuelta.com/13/es/equipos/corredor.html?id=171&amp;amp;e=1" TargetMode="External"/><Relationship Id="rId4" Type="http://schemas.openxmlformats.org/officeDocument/2006/relationships/hyperlink" Target="http://www.lavuelta.com/13/es/equipos/corredor.html?id=71&amp;amp;e=1" TargetMode="External"/><Relationship Id="rId9" Type="http://schemas.openxmlformats.org/officeDocument/2006/relationships/hyperlink" Target="http://www.lavuelta.com/13/es/equipos/corredor.html?id=11&amp;amp;e=1" TargetMode="External"/><Relationship Id="rId14" Type="http://schemas.openxmlformats.org/officeDocument/2006/relationships/hyperlink" Target="http://www.lavuelta.com/13/es/equipos/corredor.html?id=97&amp;amp;e=1" TargetMode="External"/><Relationship Id="rId22" Type="http://schemas.openxmlformats.org/officeDocument/2006/relationships/hyperlink" Target="http://www.lavuelta.com/13/es/equipos/corredor.html?id=96&amp;amp;e=1" TargetMode="External"/><Relationship Id="rId27" Type="http://schemas.openxmlformats.org/officeDocument/2006/relationships/hyperlink" Target="http://www.lavuelta.com/13/es/equipos/corredor.html?id=46&amp;amp;e=1" TargetMode="External"/><Relationship Id="rId30" Type="http://schemas.openxmlformats.org/officeDocument/2006/relationships/hyperlink" Target="http://www.lavuelta.com/13/es/equipos/corredor.html?id=127&amp;amp;e=1" TargetMode="External"/><Relationship Id="rId35" Type="http://schemas.openxmlformats.org/officeDocument/2006/relationships/hyperlink" Target="http://www.lavuelta.com/13/es/equipos/corredor.html?id=1&amp;amp;e=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177"/>
  <sheetViews>
    <sheetView tabSelected="1" zoomScaleNormal="100" workbookViewId="0">
      <selection activeCell="AB50" sqref="AB50"/>
    </sheetView>
  </sheetViews>
  <sheetFormatPr defaultRowHeight="13.2"/>
  <cols>
    <col min="1" max="1" width="26.6640625" bestFit="1" customWidth="1"/>
    <col min="2" max="2" width="5.44140625" bestFit="1" customWidth="1"/>
    <col min="3" max="20" width="3.6640625" customWidth="1"/>
    <col min="21" max="22" width="5" bestFit="1" customWidth="1"/>
    <col min="23" max="23" width="4.88671875" customWidth="1"/>
    <col min="24" max="24" width="0.44140625" customWidth="1"/>
    <col min="25" max="25" width="12.109375" customWidth="1"/>
    <col min="26" max="26" width="5.6640625" customWidth="1"/>
    <col min="27" max="28" width="4.6640625" customWidth="1"/>
  </cols>
  <sheetData>
    <row r="1" spans="1:26">
      <c r="A1" s="8"/>
      <c r="B1" s="4"/>
      <c r="C1" s="1"/>
      <c r="D1" s="1"/>
      <c r="E1" s="1"/>
      <c r="F1" s="1"/>
      <c r="G1" s="1"/>
      <c r="H1" s="34" t="s">
        <v>78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3" t="s">
        <v>5</v>
      </c>
      <c r="Z1" s="3"/>
    </row>
    <row r="2" spans="1:26">
      <c r="A2" s="34" t="s">
        <v>21</v>
      </c>
      <c r="B2" s="39">
        <v>1</v>
      </c>
      <c r="C2" s="41">
        <v>2</v>
      </c>
      <c r="D2" s="41">
        <v>3</v>
      </c>
      <c r="E2" s="39">
        <v>4</v>
      </c>
      <c r="F2" s="39">
        <v>5</v>
      </c>
      <c r="G2" s="39">
        <v>6</v>
      </c>
      <c r="H2" s="39">
        <v>7</v>
      </c>
      <c r="I2" s="41">
        <v>8</v>
      </c>
      <c r="J2" s="39">
        <v>9</v>
      </c>
      <c r="K2" s="39">
        <v>10</v>
      </c>
      <c r="L2" s="41">
        <v>11</v>
      </c>
      <c r="M2" s="41">
        <v>12</v>
      </c>
      <c r="N2" s="39">
        <v>13</v>
      </c>
      <c r="O2" s="39">
        <v>14</v>
      </c>
      <c r="P2" s="39">
        <v>15</v>
      </c>
      <c r="Q2" s="41">
        <v>16</v>
      </c>
      <c r="R2" s="39">
        <v>17</v>
      </c>
      <c r="S2" s="39">
        <v>18</v>
      </c>
      <c r="T2" s="39">
        <v>19</v>
      </c>
      <c r="U2" s="39">
        <v>20</v>
      </c>
      <c r="V2" s="39">
        <v>21</v>
      </c>
      <c r="W2" s="39" t="s">
        <v>2</v>
      </c>
      <c r="X2" s="4"/>
      <c r="Y2" s="3">
        <v>1</v>
      </c>
      <c r="Z2" s="5">
        <v>25</v>
      </c>
    </row>
    <row r="3" spans="1:26">
      <c r="A3" s="38" t="s">
        <v>79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>
        <f>SUM(B3:V3)</f>
        <v>0</v>
      </c>
      <c r="X3" s="4"/>
      <c r="Y3" s="3">
        <v>2</v>
      </c>
      <c r="Z3" s="3">
        <v>20</v>
      </c>
    </row>
    <row r="4" spans="1:26">
      <c r="A4" s="48" t="s">
        <v>80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47">
        <f>-10</f>
        <v>-10</v>
      </c>
      <c r="O4" s="47"/>
      <c r="P4" s="47"/>
      <c r="Q4" s="47"/>
      <c r="R4" s="47"/>
      <c r="S4" s="47"/>
      <c r="T4" s="47"/>
      <c r="U4" s="47"/>
      <c r="V4" s="47"/>
      <c r="W4" s="47">
        <f t="shared" ref="W4:W10" si="0">SUM(B4:V4)</f>
        <v>-10</v>
      </c>
      <c r="X4" s="4"/>
      <c r="Y4" s="3">
        <v>3</v>
      </c>
      <c r="Z4" s="3">
        <v>16</v>
      </c>
    </row>
    <row r="5" spans="1:26">
      <c r="A5" s="48" t="s">
        <v>81</v>
      </c>
      <c r="B5" s="39"/>
      <c r="C5" s="39"/>
      <c r="D5" s="39"/>
      <c r="E5" s="39"/>
      <c r="F5" s="39"/>
      <c r="G5" s="39">
        <f>7</f>
        <v>7</v>
      </c>
      <c r="H5" s="39">
        <f>20</f>
        <v>20</v>
      </c>
      <c r="I5" s="39"/>
      <c r="J5" s="39">
        <f>8</f>
        <v>8</v>
      </c>
      <c r="K5" s="39"/>
      <c r="L5" s="39"/>
      <c r="M5" s="44">
        <f>25</f>
        <v>25</v>
      </c>
      <c r="N5" s="39">
        <f>4</f>
        <v>4</v>
      </c>
      <c r="O5" s="39">
        <f>1+6</f>
        <v>7</v>
      </c>
      <c r="P5" s="47">
        <f>-10</f>
        <v>-10</v>
      </c>
      <c r="Q5" s="47"/>
      <c r="R5" s="47"/>
      <c r="S5" s="47"/>
      <c r="T5" s="47"/>
      <c r="U5" s="47"/>
      <c r="V5" s="47"/>
      <c r="W5" s="47">
        <f>SUM(B5:V5)</f>
        <v>61</v>
      </c>
      <c r="X5" s="4"/>
      <c r="Y5" s="3">
        <v>4</v>
      </c>
      <c r="Z5" s="3">
        <v>14</v>
      </c>
    </row>
    <row r="6" spans="1:26">
      <c r="A6" s="48" t="s">
        <v>82</v>
      </c>
      <c r="B6" s="39"/>
      <c r="C6" s="39">
        <f>8</f>
        <v>8</v>
      </c>
      <c r="D6" s="39">
        <f>6</f>
        <v>6</v>
      </c>
      <c r="E6" s="39"/>
      <c r="F6" s="39"/>
      <c r="G6" s="39"/>
      <c r="H6" s="39"/>
      <c r="I6" s="39">
        <f>12</f>
        <v>12</v>
      </c>
      <c r="J6" s="39">
        <f>5</f>
        <v>5</v>
      </c>
      <c r="K6" s="39">
        <f>14</f>
        <v>14</v>
      </c>
      <c r="L6" s="39"/>
      <c r="M6" s="39"/>
      <c r="N6" s="39"/>
      <c r="O6" s="47">
        <f>-10</f>
        <v>-10</v>
      </c>
      <c r="P6" s="47"/>
      <c r="Q6" s="47"/>
      <c r="R6" s="47"/>
      <c r="S6" s="47"/>
      <c r="T6" s="47"/>
      <c r="U6" s="47"/>
      <c r="V6" s="47"/>
      <c r="W6" s="47">
        <f>SUM(B6:V6)</f>
        <v>35</v>
      </c>
      <c r="X6" s="4"/>
      <c r="Y6" s="3">
        <v>5</v>
      </c>
      <c r="Z6" s="3">
        <v>12</v>
      </c>
    </row>
    <row r="7" spans="1:26">
      <c r="A7" s="48" t="s">
        <v>83</v>
      </c>
      <c r="B7" s="39"/>
      <c r="C7" s="39">
        <f>5</f>
        <v>5</v>
      </c>
      <c r="D7" s="39">
        <f>12</f>
        <v>12</v>
      </c>
      <c r="E7" s="39"/>
      <c r="F7" s="39"/>
      <c r="G7" s="39"/>
      <c r="H7" s="39"/>
      <c r="I7" s="47">
        <f>-10</f>
        <v>-10</v>
      </c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>
        <f t="shared" si="0"/>
        <v>7</v>
      </c>
      <c r="X7" s="4"/>
      <c r="Y7" s="3">
        <v>6</v>
      </c>
      <c r="Z7" s="3">
        <v>10</v>
      </c>
    </row>
    <row r="8" spans="1:26">
      <c r="A8" s="38" t="s">
        <v>84</v>
      </c>
      <c r="B8" s="39"/>
      <c r="C8" s="39">
        <f>6</f>
        <v>6</v>
      </c>
      <c r="D8" s="39">
        <f>14</f>
        <v>14</v>
      </c>
      <c r="E8" s="39"/>
      <c r="F8" s="39"/>
      <c r="G8" s="39"/>
      <c r="H8" s="39"/>
      <c r="I8" s="39">
        <f>6</f>
        <v>6</v>
      </c>
      <c r="J8" s="39"/>
      <c r="K8" s="39"/>
      <c r="L8" s="39"/>
      <c r="M8" s="39"/>
      <c r="N8" s="39"/>
      <c r="O8" s="39"/>
      <c r="P8" s="39">
        <f>2</f>
        <v>2</v>
      </c>
      <c r="Q8" s="39">
        <f>20</f>
        <v>20</v>
      </c>
      <c r="R8" s="39"/>
      <c r="S8" s="39"/>
      <c r="T8" s="39"/>
      <c r="U8" s="39"/>
      <c r="V8" s="39">
        <f>2</f>
        <v>2</v>
      </c>
      <c r="W8" s="39">
        <f t="shared" si="0"/>
        <v>50</v>
      </c>
      <c r="X8" s="4"/>
      <c r="Y8" s="3">
        <v>7</v>
      </c>
      <c r="Z8" s="3">
        <v>9</v>
      </c>
    </row>
    <row r="9" spans="1:26">
      <c r="A9" s="38" t="s">
        <v>34</v>
      </c>
      <c r="B9" s="39"/>
      <c r="C9" s="42">
        <f>25+10</f>
        <v>35</v>
      </c>
      <c r="D9" s="43">
        <f>7+10</f>
        <v>17</v>
      </c>
      <c r="E9" s="45">
        <f>6+10</f>
        <v>16</v>
      </c>
      <c r="F9" s="45">
        <v>10</v>
      </c>
      <c r="G9" s="45">
        <v>10</v>
      </c>
      <c r="H9" s="45">
        <v>10</v>
      </c>
      <c r="I9" s="41">
        <f>16+15</f>
        <v>31</v>
      </c>
      <c r="J9" s="45">
        <f>14+10</f>
        <v>24</v>
      </c>
      <c r="K9" s="39">
        <f>9+6</f>
        <v>15</v>
      </c>
      <c r="L9" s="50">
        <f>10+10</f>
        <v>20</v>
      </c>
      <c r="M9" s="50">
        <v>10</v>
      </c>
      <c r="N9" s="50">
        <v>10</v>
      </c>
      <c r="O9" s="39">
        <v>3</v>
      </c>
      <c r="P9" s="39">
        <f>16+6</f>
        <v>22</v>
      </c>
      <c r="Q9" s="39">
        <v>6</v>
      </c>
      <c r="R9" s="39">
        <f>6+6</f>
        <v>12</v>
      </c>
      <c r="S9" s="39">
        <f>5+6</f>
        <v>11</v>
      </c>
      <c r="T9" s="39">
        <f>6+6</f>
        <v>12</v>
      </c>
      <c r="U9" s="39"/>
      <c r="V9" s="39"/>
      <c r="W9" s="39">
        <f>SUM(B9:V9)</f>
        <v>274</v>
      </c>
      <c r="X9" s="4"/>
      <c r="Y9" s="3">
        <v>8</v>
      </c>
      <c r="Z9" s="3">
        <v>8</v>
      </c>
    </row>
    <row r="10" spans="1:26">
      <c r="A10" s="48" t="s">
        <v>29</v>
      </c>
      <c r="B10" s="39">
        <v>16</v>
      </c>
      <c r="C10" s="39"/>
      <c r="D10" s="39"/>
      <c r="E10" s="39"/>
      <c r="F10" s="39"/>
      <c r="G10" s="39">
        <f>9</f>
        <v>9</v>
      </c>
      <c r="H10" s="39"/>
      <c r="I10" s="39"/>
      <c r="J10" s="39"/>
      <c r="K10" s="39"/>
      <c r="L10" s="39">
        <f>20</f>
        <v>20</v>
      </c>
      <c r="M10" s="39"/>
      <c r="N10" s="39"/>
      <c r="O10" s="39"/>
      <c r="P10" s="47">
        <f>-10</f>
        <v>-10</v>
      </c>
      <c r="Q10" s="47"/>
      <c r="R10" s="47"/>
      <c r="S10" s="47"/>
      <c r="T10" s="47"/>
      <c r="U10" s="47"/>
      <c r="V10" s="47"/>
      <c r="W10" s="47">
        <f t="shared" si="0"/>
        <v>35</v>
      </c>
      <c r="X10" s="4"/>
      <c r="Y10" s="3">
        <v>9</v>
      </c>
      <c r="Z10" s="3">
        <v>7</v>
      </c>
    </row>
    <row r="11" spans="1:26">
      <c r="A11" s="2" t="s">
        <v>85</v>
      </c>
      <c r="B11" s="39"/>
      <c r="C11" s="39">
        <f>16+3</f>
        <v>19</v>
      </c>
      <c r="D11" s="39">
        <f>1+3</f>
        <v>4</v>
      </c>
      <c r="E11" s="39">
        <v>3</v>
      </c>
      <c r="F11" s="39"/>
      <c r="G11" s="39"/>
      <c r="H11" s="39"/>
      <c r="I11" s="39">
        <f>3</f>
        <v>3</v>
      </c>
      <c r="J11" s="39"/>
      <c r="K11" s="39">
        <f>7</f>
        <v>7</v>
      </c>
      <c r="L11" s="39">
        <f>16</f>
        <v>16</v>
      </c>
      <c r="M11" s="39"/>
      <c r="N11" s="39"/>
      <c r="O11" s="39">
        <f>8</f>
        <v>8</v>
      </c>
      <c r="P11" s="39">
        <f>8</f>
        <v>8</v>
      </c>
      <c r="Q11" s="39"/>
      <c r="R11" s="39"/>
      <c r="S11" s="39"/>
      <c r="T11" s="39">
        <f>4</f>
        <v>4</v>
      </c>
      <c r="U11" s="39">
        <f>4</f>
        <v>4</v>
      </c>
      <c r="V11" s="39"/>
      <c r="W11" s="39">
        <f>SUM(B11:V11)</f>
        <v>76</v>
      </c>
      <c r="X11" s="4"/>
      <c r="Y11" s="3">
        <v>10</v>
      </c>
      <c r="Z11" s="3">
        <v>6</v>
      </c>
    </row>
    <row r="12" spans="1:26">
      <c r="A12" s="38" t="s">
        <v>9</v>
      </c>
      <c r="B12" s="39">
        <f t="shared" ref="B12:D12" si="1">SUM(B3:B11)</f>
        <v>16</v>
      </c>
      <c r="C12" s="39">
        <f t="shared" si="1"/>
        <v>73</v>
      </c>
      <c r="D12" s="39">
        <f t="shared" si="1"/>
        <v>53</v>
      </c>
      <c r="E12" s="39">
        <f t="shared" ref="E12:H12" si="2">SUM(E3:E11)</f>
        <v>19</v>
      </c>
      <c r="F12" s="39">
        <f t="shared" si="2"/>
        <v>10</v>
      </c>
      <c r="G12" s="39">
        <f t="shared" si="2"/>
        <v>26</v>
      </c>
      <c r="H12" s="39">
        <f t="shared" si="2"/>
        <v>30</v>
      </c>
      <c r="I12" s="39">
        <f t="shared" ref="I12:J12" si="3">SUM(I3:I11)</f>
        <v>42</v>
      </c>
      <c r="J12" s="39">
        <f t="shared" si="3"/>
        <v>37</v>
      </c>
      <c r="K12" s="39">
        <f t="shared" ref="K12:L12" si="4">SUM(K3:K11)</f>
        <v>36</v>
      </c>
      <c r="L12" s="39">
        <f t="shared" si="4"/>
        <v>56</v>
      </c>
      <c r="M12" s="39">
        <f t="shared" ref="M12:V12" si="5">SUM(M3:M11)</f>
        <v>35</v>
      </c>
      <c r="N12" s="39">
        <f t="shared" si="5"/>
        <v>4</v>
      </c>
      <c r="O12" s="39">
        <f t="shared" si="5"/>
        <v>8</v>
      </c>
      <c r="P12" s="39">
        <f t="shared" si="5"/>
        <v>12</v>
      </c>
      <c r="Q12" s="39">
        <f t="shared" si="5"/>
        <v>26</v>
      </c>
      <c r="R12" s="39">
        <f t="shared" si="5"/>
        <v>12</v>
      </c>
      <c r="S12" s="39">
        <f t="shared" si="5"/>
        <v>11</v>
      </c>
      <c r="T12" s="39">
        <f t="shared" si="5"/>
        <v>16</v>
      </c>
      <c r="U12" s="39">
        <f t="shared" si="5"/>
        <v>4</v>
      </c>
      <c r="V12" s="39">
        <f t="shared" si="5"/>
        <v>2</v>
      </c>
      <c r="W12" s="39">
        <f>SUM(W3:W11)</f>
        <v>528</v>
      </c>
      <c r="X12" s="4"/>
      <c r="Y12" s="3">
        <v>11</v>
      </c>
      <c r="Z12" s="3">
        <v>5</v>
      </c>
    </row>
    <row r="13" spans="1:26">
      <c r="A13" s="38" t="s">
        <v>3</v>
      </c>
      <c r="B13" s="39">
        <f>B12</f>
        <v>16</v>
      </c>
      <c r="C13" s="39">
        <f t="shared" ref="C13:V13" si="6">B13+C12</f>
        <v>89</v>
      </c>
      <c r="D13" s="39">
        <f t="shared" si="6"/>
        <v>142</v>
      </c>
      <c r="E13" s="39">
        <f t="shared" si="6"/>
        <v>161</v>
      </c>
      <c r="F13" s="39">
        <f t="shared" si="6"/>
        <v>171</v>
      </c>
      <c r="G13" s="39">
        <f t="shared" si="6"/>
        <v>197</v>
      </c>
      <c r="H13" s="39">
        <f t="shared" si="6"/>
        <v>227</v>
      </c>
      <c r="I13" s="39">
        <f t="shared" si="6"/>
        <v>269</v>
      </c>
      <c r="J13" s="39">
        <f t="shared" si="6"/>
        <v>306</v>
      </c>
      <c r="K13" s="39">
        <f t="shared" si="6"/>
        <v>342</v>
      </c>
      <c r="L13" s="39">
        <f t="shared" si="6"/>
        <v>398</v>
      </c>
      <c r="M13" s="39">
        <f t="shared" si="6"/>
        <v>433</v>
      </c>
      <c r="N13" s="39">
        <f t="shared" si="6"/>
        <v>437</v>
      </c>
      <c r="O13" s="39">
        <f t="shared" si="6"/>
        <v>445</v>
      </c>
      <c r="P13" s="39">
        <f t="shared" si="6"/>
        <v>457</v>
      </c>
      <c r="Q13" s="39">
        <f t="shared" si="6"/>
        <v>483</v>
      </c>
      <c r="R13" s="39">
        <f t="shared" si="6"/>
        <v>495</v>
      </c>
      <c r="S13" s="39">
        <f t="shared" si="6"/>
        <v>506</v>
      </c>
      <c r="T13" s="39">
        <f t="shared" si="6"/>
        <v>522</v>
      </c>
      <c r="U13" s="39">
        <f t="shared" si="6"/>
        <v>526</v>
      </c>
      <c r="V13" s="39">
        <f t="shared" si="6"/>
        <v>528</v>
      </c>
      <c r="W13" s="39">
        <f>W12</f>
        <v>528</v>
      </c>
      <c r="X13" s="4"/>
      <c r="Y13" s="3">
        <v>12</v>
      </c>
      <c r="Z13" s="3">
        <v>4</v>
      </c>
    </row>
    <row r="14" spans="1:26">
      <c r="A14" s="34" t="s">
        <v>23</v>
      </c>
      <c r="B14" s="39">
        <v>1</v>
      </c>
      <c r="C14" s="39">
        <v>2</v>
      </c>
      <c r="D14" s="39">
        <v>3</v>
      </c>
      <c r="E14" s="39">
        <v>4</v>
      </c>
      <c r="F14" s="39">
        <v>5</v>
      </c>
      <c r="G14" s="39">
        <v>6</v>
      </c>
      <c r="H14" s="39">
        <v>7</v>
      </c>
      <c r="I14" s="39">
        <v>8</v>
      </c>
      <c r="J14" s="39">
        <v>9</v>
      </c>
      <c r="K14" s="41">
        <v>10</v>
      </c>
      <c r="L14" s="39">
        <v>11</v>
      </c>
      <c r="M14" s="39">
        <v>12</v>
      </c>
      <c r="N14" s="39">
        <v>13</v>
      </c>
      <c r="O14" s="39">
        <v>14</v>
      </c>
      <c r="P14" s="41">
        <v>15</v>
      </c>
      <c r="Q14" s="39">
        <v>16</v>
      </c>
      <c r="R14" s="39">
        <v>17</v>
      </c>
      <c r="S14" s="41">
        <v>18</v>
      </c>
      <c r="T14" s="39">
        <v>19</v>
      </c>
      <c r="U14" s="39">
        <v>20</v>
      </c>
      <c r="V14" s="39">
        <v>21</v>
      </c>
      <c r="W14" s="39" t="s">
        <v>2</v>
      </c>
      <c r="X14" s="4"/>
      <c r="Y14" s="3">
        <v>13</v>
      </c>
      <c r="Z14" s="3">
        <v>3</v>
      </c>
    </row>
    <row r="15" spans="1:26">
      <c r="A15" s="2" t="s">
        <v>86</v>
      </c>
      <c r="B15" s="39">
        <v>10</v>
      </c>
      <c r="C15" s="41">
        <v>15</v>
      </c>
      <c r="D15" s="39">
        <f>5+10</f>
        <v>15</v>
      </c>
      <c r="E15" s="41">
        <v>15</v>
      </c>
      <c r="F15" s="41">
        <v>15</v>
      </c>
      <c r="G15" s="41">
        <v>15</v>
      </c>
      <c r="H15" s="41">
        <v>15</v>
      </c>
      <c r="I15" s="39"/>
      <c r="J15" s="39">
        <f>9+5</f>
        <v>14</v>
      </c>
      <c r="K15" s="39">
        <f>20+10</f>
        <v>30</v>
      </c>
      <c r="L15" s="41">
        <f>14+15</f>
        <v>29</v>
      </c>
      <c r="M15" s="41">
        <v>15</v>
      </c>
      <c r="N15" s="41">
        <v>15</v>
      </c>
      <c r="O15" s="41">
        <f>20+15</f>
        <v>35</v>
      </c>
      <c r="P15" s="41">
        <f>14+15</f>
        <v>29</v>
      </c>
      <c r="Q15" s="41">
        <v>15</v>
      </c>
      <c r="R15" s="41">
        <f>2+15</f>
        <v>17</v>
      </c>
      <c r="S15" s="41">
        <f>6+15</f>
        <v>21</v>
      </c>
      <c r="T15" s="39">
        <f>7+10</f>
        <v>17</v>
      </c>
      <c r="U15" s="39">
        <f>14+10</f>
        <v>24</v>
      </c>
      <c r="V15" s="39">
        <v>10</v>
      </c>
      <c r="W15" s="39">
        <f>SUM(B15:V15)+60+30</f>
        <v>461</v>
      </c>
      <c r="X15" s="4"/>
      <c r="Y15" s="3">
        <v>14</v>
      </c>
      <c r="Z15" s="3">
        <v>2</v>
      </c>
    </row>
    <row r="16" spans="1:26">
      <c r="A16" s="38" t="s">
        <v>87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>
        <f t="shared" ref="W16:W22" si="7">SUM(B16:V16)</f>
        <v>0</v>
      </c>
      <c r="X16" s="4"/>
      <c r="Y16" s="3">
        <v>15</v>
      </c>
      <c r="Z16" s="3">
        <v>1</v>
      </c>
    </row>
    <row r="17" spans="1:29">
      <c r="A17" s="48" t="s">
        <v>88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7">
        <f>-10</f>
        <v>-10</v>
      </c>
      <c r="P17" s="47"/>
      <c r="Q17" s="47"/>
      <c r="R17" s="47"/>
      <c r="S17" s="47"/>
      <c r="T17" s="47"/>
      <c r="U17" s="47"/>
      <c r="V17" s="47"/>
      <c r="W17" s="47">
        <f>SUM(B17:V17)</f>
        <v>-10</v>
      </c>
      <c r="X17" s="4"/>
    </row>
    <row r="18" spans="1:29">
      <c r="A18" s="38" t="s">
        <v>89</v>
      </c>
      <c r="B18" s="39"/>
      <c r="C18" s="39">
        <f>4</f>
        <v>4</v>
      </c>
      <c r="D18" s="39">
        <f>4</f>
        <v>4</v>
      </c>
      <c r="E18" s="39"/>
      <c r="F18" s="39">
        <f>5</f>
        <v>5</v>
      </c>
      <c r="G18" s="39"/>
      <c r="H18" s="39"/>
      <c r="I18" s="39">
        <f>4</f>
        <v>4</v>
      </c>
      <c r="J18" s="39"/>
      <c r="K18" s="39">
        <f>6</f>
        <v>6</v>
      </c>
      <c r="L18" s="39"/>
      <c r="M18" s="39"/>
      <c r="N18" s="39"/>
      <c r="O18" s="39"/>
      <c r="P18" s="39">
        <f>1</f>
        <v>1</v>
      </c>
      <c r="Q18" s="39"/>
      <c r="R18" s="39"/>
      <c r="S18" s="39"/>
      <c r="T18" s="39"/>
      <c r="U18" s="39"/>
      <c r="V18" s="39"/>
      <c r="W18" s="39">
        <f>SUM(B18:V18)</f>
        <v>24</v>
      </c>
      <c r="X18" s="4"/>
    </row>
    <row r="19" spans="1:29">
      <c r="A19" s="38" t="s">
        <v>90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>
        <f t="shared" si="7"/>
        <v>0</v>
      </c>
      <c r="X19" s="4"/>
      <c r="Y19" s="10" t="s">
        <v>6</v>
      </c>
      <c r="Z19" s="26"/>
      <c r="AA19" s="26"/>
      <c r="AB19" s="10">
        <v>-10</v>
      </c>
    </row>
    <row r="20" spans="1:29">
      <c r="A20" s="38" t="s">
        <v>91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>
        <f t="shared" si="7"/>
        <v>0</v>
      </c>
      <c r="X20" s="4"/>
      <c r="Y20" s="11" t="s">
        <v>7</v>
      </c>
      <c r="Z20" s="24"/>
      <c r="AA20" s="24"/>
      <c r="AB20" s="11">
        <v>-50</v>
      </c>
      <c r="AC20" s="7" t="s">
        <v>12</v>
      </c>
    </row>
    <row r="21" spans="1:29">
      <c r="A21" s="38" t="s">
        <v>92</v>
      </c>
      <c r="B21" s="39">
        <v>12</v>
      </c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>
        <f>SUM(B21:V21)</f>
        <v>12</v>
      </c>
      <c r="X21" s="4"/>
      <c r="Y21" s="27" t="s">
        <v>26</v>
      </c>
      <c r="Z21" s="25"/>
      <c r="AA21" s="25"/>
      <c r="AB21" s="25">
        <v>-200</v>
      </c>
      <c r="AC21" s="7" t="s">
        <v>27</v>
      </c>
    </row>
    <row r="22" spans="1:29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>
        <f t="shared" si="7"/>
        <v>0</v>
      </c>
      <c r="X22" s="4"/>
      <c r="Y22" s="12" t="s">
        <v>10</v>
      </c>
      <c r="Z22" s="23"/>
      <c r="AA22" s="23"/>
      <c r="AB22" s="12">
        <v>-100</v>
      </c>
    </row>
    <row r="23" spans="1:29">
      <c r="A23" s="38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>
        <f>SUM(B23:V23)</f>
        <v>0</v>
      </c>
      <c r="X23" s="4"/>
      <c r="Y23" s="29"/>
      <c r="Z23" s="30"/>
      <c r="AA23" s="30"/>
      <c r="AB23" s="29"/>
    </row>
    <row r="24" spans="1:29">
      <c r="A24" s="38" t="s">
        <v>9</v>
      </c>
      <c r="B24" s="39">
        <f>SUM(B15:B23)</f>
        <v>22</v>
      </c>
      <c r="C24" s="39">
        <f>SUM(C15:C23)</f>
        <v>19</v>
      </c>
      <c r="D24" s="39">
        <f t="shared" ref="D24:V24" si="8">SUM(D15:D23)</f>
        <v>19</v>
      </c>
      <c r="E24" s="39">
        <f t="shared" si="8"/>
        <v>15</v>
      </c>
      <c r="F24" s="39">
        <f t="shared" si="8"/>
        <v>20</v>
      </c>
      <c r="G24" s="39">
        <f t="shared" si="8"/>
        <v>15</v>
      </c>
      <c r="H24" s="39">
        <f t="shared" si="8"/>
        <v>15</v>
      </c>
      <c r="I24" s="39">
        <f t="shared" si="8"/>
        <v>4</v>
      </c>
      <c r="J24" s="39">
        <f t="shared" si="8"/>
        <v>14</v>
      </c>
      <c r="K24" s="39">
        <f t="shared" si="8"/>
        <v>36</v>
      </c>
      <c r="L24" s="39">
        <f t="shared" si="8"/>
        <v>29</v>
      </c>
      <c r="M24" s="39">
        <f t="shared" si="8"/>
        <v>15</v>
      </c>
      <c r="N24" s="39">
        <f t="shared" si="8"/>
        <v>15</v>
      </c>
      <c r="O24" s="39">
        <f t="shared" si="8"/>
        <v>25</v>
      </c>
      <c r="P24" s="39">
        <f t="shared" si="8"/>
        <v>30</v>
      </c>
      <c r="Q24" s="39">
        <f t="shared" si="8"/>
        <v>15</v>
      </c>
      <c r="R24" s="39">
        <f t="shared" si="8"/>
        <v>17</v>
      </c>
      <c r="S24" s="39">
        <f t="shared" si="8"/>
        <v>21</v>
      </c>
      <c r="T24" s="39">
        <f t="shared" si="8"/>
        <v>17</v>
      </c>
      <c r="U24" s="39">
        <f t="shared" si="8"/>
        <v>24</v>
      </c>
      <c r="V24" s="39">
        <f t="shared" si="8"/>
        <v>10</v>
      </c>
      <c r="W24" s="39">
        <f>SUM(W15:W23)</f>
        <v>487</v>
      </c>
      <c r="Y24" s="3" t="s">
        <v>30</v>
      </c>
      <c r="Z24" s="9" t="s">
        <v>13</v>
      </c>
      <c r="AA24" s="9" t="s">
        <v>14</v>
      </c>
      <c r="AB24" s="9" t="s">
        <v>15</v>
      </c>
    </row>
    <row r="25" spans="1:29">
      <c r="A25" s="38" t="s">
        <v>3</v>
      </c>
      <c r="B25" s="39">
        <f>B24</f>
        <v>22</v>
      </c>
      <c r="C25" s="39">
        <f t="shared" ref="C25:V25" si="9">B25+C24</f>
        <v>41</v>
      </c>
      <c r="D25" s="39">
        <f t="shared" si="9"/>
        <v>60</v>
      </c>
      <c r="E25" s="39">
        <f t="shared" si="9"/>
        <v>75</v>
      </c>
      <c r="F25" s="39">
        <f t="shared" si="9"/>
        <v>95</v>
      </c>
      <c r="G25" s="39">
        <f t="shared" si="9"/>
        <v>110</v>
      </c>
      <c r="H25" s="39">
        <f t="shared" si="9"/>
        <v>125</v>
      </c>
      <c r="I25" s="39">
        <f t="shared" si="9"/>
        <v>129</v>
      </c>
      <c r="J25" s="39">
        <f t="shared" si="9"/>
        <v>143</v>
      </c>
      <c r="K25" s="39">
        <f t="shared" si="9"/>
        <v>179</v>
      </c>
      <c r="L25" s="39">
        <f t="shared" si="9"/>
        <v>208</v>
      </c>
      <c r="M25" s="39">
        <f t="shared" si="9"/>
        <v>223</v>
      </c>
      <c r="N25" s="39">
        <f t="shared" si="9"/>
        <v>238</v>
      </c>
      <c r="O25" s="39">
        <f t="shared" si="9"/>
        <v>263</v>
      </c>
      <c r="P25" s="39">
        <f t="shared" si="9"/>
        <v>293</v>
      </c>
      <c r="Q25" s="39">
        <f t="shared" si="9"/>
        <v>308</v>
      </c>
      <c r="R25" s="39">
        <f t="shared" si="9"/>
        <v>325</v>
      </c>
      <c r="S25" s="39">
        <f t="shared" si="9"/>
        <v>346</v>
      </c>
      <c r="T25" s="39">
        <f t="shared" si="9"/>
        <v>363</v>
      </c>
      <c r="U25" s="39">
        <f t="shared" si="9"/>
        <v>387</v>
      </c>
      <c r="V25" s="39">
        <f t="shared" si="9"/>
        <v>397</v>
      </c>
      <c r="W25" s="39">
        <f>W24</f>
        <v>487</v>
      </c>
      <c r="X25" s="4"/>
      <c r="Y25" s="31" t="s">
        <v>118</v>
      </c>
      <c r="Z25" s="3">
        <v>15</v>
      </c>
      <c r="AA25" s="3">
        <v>10</v>
      </c>
      <c r="AB25" s="3">
        <v>5</v>
      </c>
      <c r="AC25" s="3" t="s">
        <v>16</v>
      </c>
    </row>
    <row r="26" spans="1:29">
      <c r="A26" s="34" t="s">
        <v>40</v>
      </c>
      <c r="B26" s="41">
        <v>1</v>
      </c>
      <c r="C26" s="39">
        <v>2</v>
      </c>
      <c r="D26" s="39">
        <v>3</v>
      </c>
      <c r="E26" s="39">
        <v>4</v>
      </c>
      <c r="F26" s="39">
        <v>5</v>
      </c>
      <c r="G26" s="39">
        <v>6</v>
      </c>
      <c r="H26" s="39">
        <v>7</v>
      </c>
      <c r="I26" s="39">
        <v>8</v>
      </c>
      <c r="J26" s="39">
        <v>9</v>
      </c>
      <c r="K26" s="39">
        <v>10</v>
      </c>
      <c r="L26" s="39">
        <v>11</v>
      </c>
      <c r="M26" s="39">
        <v>12</v>
      </c>
      <c r="N26" s="39">
        <v>13</v>
      </c>
      <c r="O26" s="39">
        <v>14</v>
      </c>
      <c r="P26" s="39">
        <v>15</v>
      </c>
      <c r="Q26" s="39">
        <v>16</v>
      </c>
      <c r="R26" s="39">
        <v>17</v>
      </c>
      <c r="S26" s="39">
        <v>18</v>
      </c>
      <c r="T26" s="39">
        <v>19</v>
      </c>
      <c r="U26" s="39">
        <v>20</v>
      </c>
      <c r="V26" s="39">
        <v>21</v>
      </c>
      <c r="W26" s="39" t="s">
        <v>2</v>
      </c>
      <c r="X26" s="4"/>
      <c r="Y26" s="20" t="s">
        <v>19</v>
      </c>
      <c r="Z26" s="3">
        <v>10</v>
      </c>
      <c r="AA26" s="3">
        <v>6</v>
      </c>
      <c r="AB26" s="3">
        <v>3</v>
      </c>
      <c r="AC26" s="3" t="s">
        <v>18</v>
      </c>
    </row>
    <row r="27" spans="1:29">
      <c r="A27" s="38" t="s">
        <v>93</v>
      </c>
      <c r="B27" s="39"/>
      <c r="C27" s="39"/>
      <c r="D27" s="39"/>
      <c r="E27" s="39"/>
      <c r="F27" s="39"/>
      <c r="G27" s="39"/>
      <c r="H27" s="39"/>
      <c r="I27" s="39"/>
      <c r="J27" s="39"/>
      <c r="K27" s="39">
        <f>2</f>
        <v>2</v>
      </c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>
        <f>SUM(B27:V27)</f>
        <v>2</v>
      </c>
      <c r="X27" s="4"/>
      <c r="Y27" s="46" t="s">
        <v>117</v>
      </c>
      <c r="Z27" s="3">
        <v>10</v>
      </c>
      <c r="AA27" s="3">
        <v>6</v>
      </c>
      <c r="AB27" s="3">
        <v>3</v>
      </c>
      <c r="AC27" s="3" t="s">
        <v>17</v>
      </c>
    </row>
    <row r="28" spans="1:29">
      <c r="A28" s="38" t="s">
        <v>94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>
        <v>6</v>
      </c>
      <c r="O28" s="39"/>
      <c r="P28" s="39"/>
      <c r="Q28" s="39"/>
      <c r="R28" s="39"/>
      <c r="S28" s="39"/>
      <c r="T28" s="39"/>
      <c r="U28" s="39"/>
      <c r="V28" s="39"/>
      <c r="W28" s="39">
        <f t="shared" ref="W28:W34" si="10">SUM(B28:V28)</f>
        <v>6</v>
      </c>
      <c r="X28" s="4"/>
      <c r="Y28" s="35" t="s">
        <v>20</v>
      </c>
      <c r="Z28" s="3">
        <v>10</v>
      </c>
      <c r="AA28" s="3">
        <v>6</v>
      </c>
      <c r="AB28" s="3">
        <v>3</v>
      </c>
      <c r="AC28" s="3" t="s">
        <v>33</v>
      </c>
    </row>
    <row r="29" spans="1:29">
      <c r="A29" s="2" t="s">
        <v>95</v>
      </c>
      <c r="B29" s="40">
        <f>25+15</f>
        <v>40</v>
      </c>
      <c r="C29" s="39"/>
      <c r="D29" s="39"/>
      <c r="E29" s="39"/>
      <c r="F29" s="39"/>
      <c r="G29" s="39"/>
      <c r="H29" s="39"/>
      <c r="I29" s="39"/>
      <c r="J29" s="39"/>
      <c r="K29" s="39"/>
      <c r="L29" s="39">
        <f>7</f>
        <v>7</v>
      </c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>
        <f>SUM(B29:V29)</f>
        <v>47</v>
      </c>
      <c r="X29" s="4"/>
      <c r="Y29" s="22" t="s">
        <v>24</v>
      </c>
      <c r="Z29" s="3">
        <v>10</v>
      </c>
      <c r="AC29" s="3" t="s">
        <v>25</v>
      </c>
    </row>
    <row r="30" spans="1:29">
      <c r="A30" s="38" t="s">
        <v>96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>
        <f>10</f>
        <v>10</v>
      </c>
      <c r="O30" s="39"/>
      <c r="P30" s="39"/>
      <c r="Q30" s="39">
        <f>7</f>
        <v>7</v>
      </c>
      <c r="R30" s="39"/>
      <c r="S30" s="39">
        <f>9</f>
        <v>9</v>
      </c>
      <c r="T30" s="39"/>
      <c r="U30" s="39"/>
      <c r="V30" s="39"/>
      <c r="W30" s="39">
        <f>SUM(B30:V30)</f>
        <v>26</v>
      </c>
      <c r="X30" s="4"/>
      <c r="Y30" s="6" t="s">
        <v>11</v>
      </c>
      <c r="Z30" s="9" t="s">
        <v>13</v>
      </c>
      <c r="AA30" s="9" t="s">
        <v>14</v>
      </c>
      <c r="AB30" s="9" t="s">
        <v>15</v>
      </c>
    </row>
    <row r="31" spans="1:29">
      <c r="A31" s="38" t="s">
        <v>97</v>
      </c>
      <c r="B31" s="39"/>
      <c r="C31" s="39"/>
      <c r="D31" s="39"/>
      <c r="E31" s="39"/>
      <c r="F31" s="39"/>
      <c r="G31" s="39"/>
      <c r="H31" s="39"/>
      <c r="I31" s="39"/>
      <c r="J31" s="39">
        <f>12</f>
        <v>12</v>
      </c>
      <c r="K31" s="39">
        <f>3</f>
        <v>3</v>
      </c>
      <c r="L31" s="39">
        <f>6</f>
        <v>6</v>
      </c>
      <c r="M31" s="39"/>
      <c r="N31" s="39"/>
      <c r="O31" s="39">
        <f>12</f>
        <v>12</v>
      </c>
      <c r="P31" s="39">
        <f>4</f>
        <v>4</v>
      </c>
      <c r="Q31" s="39"/>
      <c r="R31" s="39"/>
      <c r="S31" s="39"/>
      <c r="T31" s="39">
        <f>14</f>
        <v>14</v>
      </c>
      <c r="U31" s="39">
        <f>2</f>
        <v>2</v>
      </c>
      <c r="V31" s="39"/>
      <c r="W31" s="39">
        <f t="shared" si="10"/>
        <v>53</v>
      </c>
      <c r="X31" s="4"/>
      <c r="Y31" s="31" t="s">
        <v>118</v>
      </c>
      <c r="Z31" s="3">
        <v>100</v>
      </c>
      <c r="AA31" s="3">
        <v>50</v>
      </c>
      <c r="AB31" s="3">
        <v>30</v>
      </c>
    </row>
    <row r="32" spans="1:29">
      <c r="A32" s="38" t="s">
        <v>98</v>
      </c>
      <c r="B32" s="39"/>
      <c r="C32" s="39"/>
      <c r="D32" s="39"/>
      <c r="E32" s="39"/>
      <c r="F32" s="39"/>
      <c r="G32" s="39"/>
      <c r="H32" s="39"/>
      <c r="I32" s="39"/>
      <c r="J32" s="39">
        <f>2</f>
        <v>2</v>
      </c>
      <c r="K32" s="39">
        <f>5</f>
        <v>5</v>
      </c>
      <c r="L32" s="39"/>
      <c r="M32" s="39"/>
      <c r="N32" s="39"/>
      <c r="O32" s="39">
        <f>4</f>
        <v>4</v>
      </c>
      <c r="P32" s="39"/>
      <c r="Q32" s="39"/>
      <c r="R32" s="39"/>
      <c r="S32" s="39"/>
      <c r="T32" s="39">
        <f>2</f>
        <v>2</v>
      </c>
      <c r="U32" s="39"/>
      <c r="V32" s="39"/>
      <c r="W32" s="39">
        <f t="shared" si="10"/>
        <v>13</v>
      </c>
      <c r="X32" s="4"/>
      <c r="Y32" s="20" t="s">
        <v>19</v>
      </c>
      <c r="Z32" s="3">
        <v>50</v>
      </c>
      <c r="AA32" s="3">
        <v>30</v>
      </c>
      <c r="AB32" s="3">
        <v>10</v>
      </c>
    </row>
    <row r="33" spans="1:28">
      <c r="A33" s="38" t="s">
        <v>99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>
        <f>SUM(B33:V33)</f>
        <v>0</v>
      </c>
      <c r="X33" s="4"/>
      <c r="Y33" s="46" t="s">
        <v>117</v>
      </c>
      <c r="Z33" s="3">
        <v>50</v>
      </c>
      <c r="AA33" s="3">
        <v>30</v>
      </c>
      <c r="AB33" s="3">
        <v>10</v>
      </c>
    </row>
    <row r="34" spans="1:28">
      <c r="A34" s="38" t="s">
        <v>100</v>
      </c>
      <c r="B34" s="39"/>
      <c r="C34" s="39"/>
      <c r="D34" s="39">
        <f>9</f>
        <v>9</v>
      </c>
      <c r="E34" s="39"/>
      <c r="F34" s="39">
        <f>1</f>
        <v>1</v>
      </c>
      <c r="G34" s="39"/>
      <c r="H34" s="39"/>
      <c r="I34" s="39"/>
      <c r="J34" s="39"/>
      <c r="K34" s="39"/>
      <c r="L34" s="39"/>
      <c r="M34" s="39"/>
      <c r="N34" s="39">
        <f>9</f>
        <v>9</v>
      </c>
      <c r="O34" s="39"/>
      <c r="P34" s="39">
        <f>20</f>
        <v>20</v>
      </c>
      <c r="Q34" s="39"/>
      <c r="R34" s="39"/>
      <c r="S34" s="39">
        <f>2</f>
        <v>2</v>
      </c>
      <c r="T34" s="39">
        <f>9</f>
        <v>9</v>
      </c>
      <c r="U34" s="39"/>
      <c r="V34" s="39"/>
      <c r="W34" s="39">
        <f t="shared" si="10"/>
        <v>50</v>
      </c>
      <c r="X34" s="4"/>
      <c r="Y34" s="35" t="s">
        <v>20</v>
      </c>
      <c r="Z34" s="3">
        <v>50</v>
      </c>
      <c r="AA34" s="3">
        <v>30</v>
      </c>
      <c r="AB34" s="3">
        <v>10</v>
      </c>
    </row>
    <row r="35" spans="1:28">
      <c r="A35" s="38" t="s">
        <v>101</v>
      </c>
      <c r="B35" s="39"/>
      <c r="C35" s="39"/>
      <c r="D35" s="39"/>
      <c r="E35" s="39">
        <f>10</f>
        <v>10</v>
      </c>
      <c r="F35" s="39">
        <f>10</f>
        <v>10</v>
      </c>
      <c r="G35" s="39">
        <f>3</f>
        <v>3</v>
      </c>
      <c r="H35" s="39">
        <f>9</f>
        <v>9</v>
      </c>
      <c r="I35" s="39"/>
      <c r="J35" s="39"/>
      <c r="K35" s="39"/>
      <c r="L35" s="39"/>
      <c r="M35" s="39">
        <f>20</f>
        <v>20</v>
      </c>
      <c r="N35" s="39"/>
      <c r="O35" s="39"/>
      <c r="P35" s="39"/>
      <c r="Q35" s="39"/>
      <c r="R35" s="39">
        <f>20</f>
        <v>20</v>
      </c>
      <c r="S35" s="39"/>
      <c r="T35" s="39"/>
      <c r="U35" s="39"/>
      <c r="V35" s="39">
        <f>3</f>
        <v>3</v>
      </c>
      <c r="W35" s="39">
        <f>SUM(B35:V35)</f>
        <v>75</v>
      </c>
      <c r="X35" s="4"/>
      <c r="Y35" s="22" t="s">
        <v>24</v>
      </c>
      <c r="Z35" s="3">
        <v>50</v>
      </c>
    </row>
    <row r="36" spans="1:28">
      <c r="A36" s="38" t="s">
        <v>9</v>
      </c>
      <c r="B36" s="39">
        <f t="shared" ref="B36:V36" si="11">SUM(B27:B35)</f>
        <v>40</v>
      </c>
      <c r="C36" s="39">
        <f t="shared" si="11"/>
        <v>0</v>
      </c>
      <c r="D36" s="39">
        <f t="shared" si="11"/>
        <v>9</v>
      </c>
      <c r="E36" s="39">
        <f t="shared" si="11"/>
        <v>10</v>
      </c>
      <c r="F36" s="39">
        <f t="shared" si="11"/>
        <v>11</v>
      </c>
      <c r="G36" s="39">
        <f t="shared" si="11"/>
        <v>3</v>
      </c>
      <c r="H36" s="39">
        <f t="shared" si="11"/>
        <v>9</v>
      </c>
      <c r="I36" s="39">
        <f t="shared" si="11"/>
        <v>0</v>
      </c>
      <c r="J36" s="39">
        <f t="shared" si="11"/>
        <v>14</v>
      </c>
      <c r="K36" s="39">
        <f t="shared" si="11"/>
        <v>10</v>
      </c>
      <c r="L36" s="39">
        <f t="shared" si="11"/>
        <v>13</v>
      </c>
      <c r="M36" s="39">
        <f t="shared" si="11"/>
        <v>20</v>
      </c>
      <c r="N36" s="39">
        <f t="shared" si="11"/>
        <v>25</v>
      </c>
      <c r="O36" s="39">
        <f t="shared" si="11"/>
        <v>16</v>
      </c>
      <c r="P36" s="39">
        <f t="shared" si="11"/>
        <v>24</v>
      </c>
      <c r="Q36" s="39">
        <f t="shared" si="11"/>
        <v>7</v>
      </c>
      <c r="R36" s="39">
        <f t="shared" si="11"/>
        <v>20</v>
      </c>
      <c r="S36" s="39">
        <f t="shared" si="11"/>
        <v>11</v>
      </c>
      <c r="T36" s="39">
        <f t="shared" si="11"/>
        <v>25</v>
      </c>
      <c r="U36" s="39">
        <f t="shared" si="11"/>
        <v>2</v>
      </c>
      <c r="V36" s="39">
        <f t="shared" si="11"/>
        <v>3</v>
      </c>
      <c r="W36" s="39">
        <f>SUM(W27:W35)</f>
        <v>272</v>
      </c>
      <c r="X36" s="4"/>
      <c r="Y36" s="6"/>
      <c r="Z36" s="9"/>
      <c r="AA36" s="9"/>
      <c r="AB36" s="9"/>
    </row>
    <row r="37" spans="1:28">
      <c r="A37" s="38" t="s">
        <v>3</v>
      </c>
      <c r="B37" s="39">
        <f>B36</f>
        <v>40</v>
      </c>
      <c r="C37" s="39">
        <f t="shared" ref="C37:V37" si="12">B37+C36</f>
        <v>40</v>
      </c>
      <c r="D37" s="39">
        <f t="shared" si="12"/>
        <v>49</v>
      </c>
      <c r="E37" s="39">
        <f t="shared" si="12"/>
        <v>59</v>
      </c>
      <c r="F37" s="39">
        <f t="shared" si="12"/>
        <v>70</v>
      </c>
      <c r="G37" s="39">
        <f t="shared" si="12"/>
        <v>73</v>
      </c>
      <c r="H37" s="39">
        <f t="shared" si="12"/>
        <v>82</v>
      </c>
      <c r="I37" s="39">
        <f t="shared" si="12"/>
        <v>82</v>
      </c>
      <c r="J37" s="39">
        <f t="shared" si="12"/>
        <v>96</v>
      </c>
      <c r="K37" s="39">
        <f t="shared" si="12"/>
        <v>106</v>
      </c>
      <c r="L37" s="39">
        <f t="shared" si="12"/>
        <v>119</v>
      </c>
      <c r="M37" s="39">
        <f t="shared" si="12"/>
        <v>139</v>
      </c>
      <c r="N37" s="39">
        <f t="shared" si="12"/>
        <v>164</v>
      </c>
      <c r="O37" s="39">
        <f t="shared" si="12"/>
        <v>180</v>
      </c>
      <c r="P37" s="39">
        <f t="shared" si="12"/>
        <v>204</v>
      </c>
      <c r="Q37" s="39">
        <f t="shared" si="12"/>
        <v>211</v>
      </c>
      <c r="R37" s="39">
        <f t="shared" si="12"/>
        <v>231</v>
      </c>
      <c r="S37" s="39">
        <f t="shared" si="12"/>
        <v>242</v>
      </c>
      <c r="T37" s="39">
        <f t="shared" si="12"/>
        <v>267</v>
      </c>
      <c r="U37" s="39">
        <f t="shared" si="12"/>
        <v>269</v>
      </c>
      <c r="V37" s="39">
        <f t="shared" si="12"/>
        <v>272</v>
      </c>
      <c r="W37" s="39">
        <f>W36</f>
        <v>272</v>
      </c>
      <c r="X37" s="4"/>
      <c r="Y37" s="19"/>
      <c r="Z37" s="3"/>
      <c r="AA37" s="3"/>
      <c r="AB37" s="3"/>
    </row>
    <row r="38" spans="1:28">
      <c r="A38" s="34" t="s">
        <v>22</v>
      </c>
      <c r="B38" s="39">
        <v>1</v>
      </c>
      <c r="C38" s="39">
        <v>2</v>
      </c>
      <c r="D38" s="39">
        <v>3</v>
      </c>
      <c r="E38" s="41">
        <v>4</v>
      </c>
      <c r="F38" s="39">
        <v>5</v>
      </c>
      <c r="G38" s="39">
        <v>6</v>
      </c>
      <c r="H38" s="39">
        <v>7</v>
      </c>
      <c r="I38" s="39">
        <v>8</v>
      </c>
      <c r="J38" s="41">
        <v>9</v>
      </c>
      <c r="K38" s="39">
        <v>10</v>
      </c>
      <c r="L38" s="39">
        <v>11</v>
      </c>
      <c r="M38" s="39">
        <v>12</v>
      </c>
      <c r="N38" s="41">
        <v>13</v>
      </c>
      <c r="O38" s="39">
        <v>14</v>
      </c>
      <c r="P38" s="39">
        <v>15</v>
      </c>
      <c r="Q38" s="39">
        <v>16</v>
      </c>
      <c r="R38" s="41">
        <v>17</v>
      </c>
      <c r="S38" s="39">
        <v>18</v>
      </c>
      <c r="T38" s="41">
        <v>19</v>
      </c>
      <c r="U38" s="39">
        <v>20</v>
      </c>
      <c r="V38" s="39">
        <v>21</v>
      </c>
      <c r="W38" s="39" t="s">
        <v>2</v>
      </c>
      <c r="X38" s="4"/>
      <c r="Y38" s="20"/>
      <c r="Z38" s="3"/>
      <c r="AA38" s="3"/>
      <c r="AB38" s="3"/>
    </row>
    <row r="39" spans="1:28">
      <c r="A39" s="38" t="s">
        <v>102</v>
      </c>
      <c r="B39" s="39"/>
      <c r="C39" s="39">
        <f>7</f>
        <v>7</v>
      </c>
      <c r="D39" s="39">
        <f>10</f>
        <v>10</v>
      </c>
      <c r="E39" s="39">
        <f>12</f>
        <v>12</v>
      </c>
      <c r="F39" s="39">
        <f>4</f>
        <v>4</v>
      </c>
      <c r="G39" s="39"/>
      <c r="H39" s="39"/>
      <c r="I39" s="39"/>
      <c r="J39" s="39"/>
      <c r="K39" s="39"/>
      <c r="L39" s="39"/>
      <c r="M39" s="39"/>
      <c r="N39" s="39">
        <f>16</f>
        <v>16</v>
      </c>
      <c r="O39" s="39"/>
      <c r="P39" s="39"/>
      <c r="Q39" s="39"/>
      <c r="R39" s="44">
        <f>25</f>
        <v>25</v>
      </c>
      <c r="S39" s="39"/>
      <c r="T39" s="39"/>
      <c r="U39" s="39"/>
      <c r="V39" s="39"/>
      <c r="W39" s="39">
        <f>SUM(B39:V39)</f>
        <v>74</v>
      </c>
      <c r="X39" s="4"/>
      <c r="Y39" s="21"/>
      <c r="Z39" s="3"/>
      <c r="AA39" s="3"/>
      <c r="AB39" s="3"/>
    </row>
    <row r="40" spans="1:28">
      <c r="A40" s="48" t="s">
        <v>103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>
        <f>3</f>
        <v>3</v>
      </c>
      <c r="M40" s="39"/>
      <c r="N40" s="39"/>
      <c r="O40" s="47">
        <f>-10</f>
        <v>-10</v>
      </c>
      <c r="P40" s="47"/>
      <c r="Q40" s="47"/>
      <c r="R40" s="47"/>
      <c r="S40" s="47"/>
      <c r="T40" s="47"/>
      <c r="U40" s="47"/>
      <c r="V40" s="47"/>
      <c r="W40" s="47">
        <f>SUM(B40:V40)</f>
        <v>-7</v>
      </c>
      <c r="X40" s="4"/>
      <c r="Y40" s="28"/>
      <c r="Z40" s="3"/>
      <c r="AA40" s="3"/>
      <c r="AB40" s="3"/>
    </row>
    <row r="41" spans="1:28">
      <c r="A41" s="38" t="s">
        <v>104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>
        <f>3</f>
        <v>3</v>
      </c>
      <c r="P41" s="39">
        <f>6</f>
        <v>6</v>
      </c>
      <c r="Q41" s="39"/>
      <c r="R41" s="39"/>
      <c r="S41" s="39"/>
      <c r="T41" s="39"/>
      <c r="U41" s="39">
        <f>5</f>
        <v>5</v>
      </c>
      <c r="V41" s="39"/>
      <c r="W41" s="39">
        <f>SUM(B41:V41)</f>
        <v>14</v>
      </c>
      <c r="X41" s="4"/>
      <c r="Y41" s="22"/>
      <c r="Z41" s="3"/>
    </row>
    <row r="42" spans="1:28">
      <c r="A42" s="38" t="s">
        <v>105</v>
      </c>
      <c r="B42" s="39"/>
      <c r="C42" s="39">
        <f>9</f>
        <v>9</v>
      </c>
      <c r="D42" s="39">
        <f>16</f>
        <v>16</v>
      </c>
      <c r="E42" s="39">
        <f>1</f>
        <v>1</v>
      </c>
      <c r="F42" s="39"/>
      <c r="G42" s="39"/>
      <c r="H42" s="39"/>
      <c r="I42" s="39">
        <f>7</f>
        <v>7</v>
      </c>
      <c r="J42" s="39">
        <f>16</f>
        <v>16</v>
      </c>
      <c r="K42" s="39">
        <f>12</f>
        <v>12</v>
      </c>
      <c r="L42" s="39"/>
      <c r="M42" s="39"/>
      <c r="N42" s="39"/>
      <c r="O42" s="39">
        <f>14</f>
        <v>14</v>
      </c>
      <c r="P42" s="39">
        <f>9</f>
        <v>9</v>
      </c>
      <c r="Q42" s="39"/>
      <c r="R42" s="39"/>
      <c r="S42" s="39">
        <f>8</f>
        <v>8</v>
      </c>
      <c r="T42" s="44">
        <f>25+3</f>
        <v>28</v>
      </c>
      <c r="U42" s="39">
        <f>8+3</f>
        <v>11</v>
      </c>
      <c r="V42" s="39">
        <v>3</v>
      </c>
      <c r="W42" s="39">
        <f>SUM(B42:V42)+10</f>
        <v>144</v>
      </c>
      <c r="X42" s="4"/>
    </row>
    <row r="43" spans="1:28">
      <c r="A43" s="38" t="s">
        <v>106</v>
      </c>
      <c r="B43" s="39"/>
      <c r="C43" s="39">
        <f>20+6</f>
        <v>26</v>
      </c>
      <c r="D43" s="39">
        <f>3+6</f>
        <v>9</v>
      </c>
      <c r="E43" s="42">
        <f>25+10</f>
        <v>35</v>
      </c>
      <c r="F43" s="43">
        <v>10</v>
      </c>
      <c r="G43" s="39">
        <v>6</v>
      </c>
      <c r="H43" s="39">
        <v>6</v>
      </c>
      <c r="I43" s="43">
        <f>20+10</f>
        <v>30</v>
      </c>
      <c r="J43" s="40">
        <f>25+15</f>
        <v>40</v>
      </c>
      <c r="K43" s="43">
        <f>4+10</f>
        <v>14</v>
      </c>
      <c r="L43" s="43">
        <v>10</v>
      </c>
      <c r="M43" s="43">
        <v>10</v>
      </c>
      <c r="N43" s="43">
        <f>1+10</f>
        <v>11</v>
      </c>
      <c r="O43" s="39">
        <v>6</v>
      </c>
      <c r="P43" s="39">
        <v>3</v>
      </c>
      <c r="Q43" s="39">
        <v>3</v>
      </c>
      <c r="R43" s="39">
        <v>3</v>
      </c>
      <c r="S43" s="39">
        <f>1+3</f>
        <v>4</v>
      </c>
      <c r="T43" s="39">
        <f>16</f>
        <v>16</v>
      </c>
      <c r="U43" s="39">
        <f>3</f>
        <v>3</v>
      </c>
      <c r="V43" s="39"/>
      <c r="W43" s="39">
        <f t="shared" ref="W43:W44" si="13">SUM(B43:V43)</f>
        <v>245</v>
      </c>
      <c r="X43" s="4"/>
      <c r="Y43" s="6"/>
      <c r="Z43" s="1"/>
    </row>
    <row r="44" spans="1:28">
      <c r="A44" s="48" t="s">
        <v>107</v>
      </c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47">
        <f>-10</f>
        <v>-10</v>
      </c>
      <c r="P44" s="47"/>
      <c r="Q44" s="47"/>
      <c r="R44" s="47"/>
      <c r="S44" s="47"/>
      <c r="T44" s="47"/>
      <c r="U44" s="47"/>
      <c r="V44" s="47"/>
      <c r="W44" s="47">
        <f t="shared" si="13"/>
        <v>-10</v>
      </c>
      <c r="X44" s="4"/>
      <c r="Y44" s="6"/>
      <c r="Z44" s="1"/>
    </row>
    <row r="45" spans="1:28">
      <c r="A45" s="38" t="s">
        <v>108</v>
      </c>
      <c r="B45" s="39"/>
      <c r="C45" s="39"/>
      <c r="D45" s="39">
        <f>2</f>
        <v>2</v>
      </c>
      <c r="E45" s="39">
        <f>7</f>
        <v>7</v>
      </c>
      <c r="F45" s="39"/>
      <c r="G45" s="39"/>
      <c r="H45" s="39"/>
      <c r="I45" s="39">
        <f>1</f>
        <v>1</v>
      </c>
      <c r="J45" s="39">
        <f>3</f>
        <v>3</v>
      </c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>
        <f>SUM(B45:V45)</f>
        <v>13</v>
      </c>
      <c r="X45" s="4"/>
      <c r="Y45" s="6"/>
      <c r="Z45" s="1"/>
    </row>
    <row r="46" spans="1:28">
      <c r="A46" s="38" t="s">
        <v>109</v>
      </c>
      <c r="B46" s="39">
        <v>16</v>
      </c>
      <c r="C46" s="39"/>
      <c r="D46" s="39"/>
      <c r="E46" s="39">
        <f>14</f>
        <v>14</v>
      </c>
      <c r="F46" s="39">
        <f>16</f>
        <v>16</v>
      </c>
      <c r="G46" s="39">
        <f>8</f>
        <v>8</v>
      </c>
      <c r="H46" s="39"/>
      <c r="I46" s="39"/>
      <c r="J46" s="39"/>
      <c r="K46" s="39"/>
      <c r="L46" s="39"/>
      <c r="M46" s="39">
        <f>12</f>
        <v>12</v>
      </c>
      <c r="N46" s="39"/>
      <c r="O46" s="39"/>
      <c r="P46" s="39"/>
      <c r="Q46" s="39"/>
      <c r="R46" s="39"/>
      <c r="S46" s="39"/>
      <c r="T46" s="39"/>
      <c r="U46" s="39"/>
      <c r="V46" s="39">
        <f>14</f>
        <v>14</v>
      </c>
      <c r="W46" s="39">
        <f>SUM(B46:V46)</f>
        <v>80</v>
      </c>
      <c r="X46" s="4"/>
      <c r="Y46" s="6"/>
      <c r="Z46" s="1"/>
    </row>
    <row r="47" spans="1:28">
      <c r="A47" s="38" t="s">
        <v>110</v>
      </c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>
        <f>SUM(B47:V47)</f>
        <v>0</v>
      </c>
      <c r="X47" s="4"/>
      <c r="Y47" s="6"/>
      <c r="Z47" s="1"/>
    </row>
    <row r="48" spans="1:28">
      <c r="A48" s="38" t="s">
        <v>9</v>
      </c>
      <c r="B48" s="39">
        <f t="shared" ref="B48:V48" si="14">SUM(B39:B47)</f>
        <v>16</v>
      </c>
      <c r="C48" s="39">
        <f t="shared" si="14"/>
        <v>42</v>
      </c>
      <c r="D48" s="39">
        <f t="shared" si="14"/>
        <v>37</v>
      </c>
      <c r="E48" s="39">
        <f t="shared" si="14"/>
        <v>69</v>
      </c>
      <c r="F48" s="39">
        <f t="shared" si="14"/>
        <v>30</v>
      </c>
      <c r="G48" s="39">
        <f t="shared" si="14"/>
        <v>14</v>
      </c>
      <c r="H48" s="39">
        <f t="shared" si="14"/>
        <v>6</v>
      </c>
      <c r="I48" s="39">
        <f t="shared" si="14"/>
        <v>38</v>
      </c>
      <c r="J48" s="39">
        <f t="shared" si="14"/>
        <v>59</v>
      </c>
      <c r="K48" s="39">
        <f t="shared" si="14"/>
        <v>26</v>
      </c>
      <c r="L48" s="39">
        <f t="shared" si="14"/>
        <v>13</v>
      </c>
      <c r="M48" s="39">
        <f t="shared" si="14"/>
        <v>22</v>
      </c>
      <c r="N48" s="39">
        <f t="shared" si="14"/>
        <v>27</v>
      </c>
      <c r="O48" s="39">
        <f t="shared" si="14"/>
        <v>3</v>
      </c>
      <c r="P48" s="39">
        <f t="shared" si="14"/>
        <v>18</v>
      </c>
      <c r="Q48" s="39">
        <f t="shared" si="14"/>
        <v>3</v>
      </c>
      <c r="R48" s="39">
        <f t="shared" si="14"/>
        <v>28</v>
      </c>
      <c r="S48" s="39">
        <f t="shared" si="14"/>
        <v>12</v>
      </c>
      <c r="T48" s="39">
        <f t="shared" si="14"/>
        <v>44</v>
      </c>
      <c r="U48" s="39">
        <f t="shared" si="14"/>
        <v>19</v>
      </c>
      <c r="V48" s="39">
        <f t="shared" si="14"/>
        <v>17</v>
      </c>
      <c r="W48" s="39">
        <f>SUM(W39:W47)</f>
        <v>553</v>
      </c>
      <c r="X48" s="4"/>
      <c r="Y48" s="6"/>
      <c r="Z48" s="1"/>
    </row>
    <row r="49" spans="1:26">
      <c r="A49" s="38" t="s">
        <v>3</v>
      </c>
      <c r="B49" s="39">
        <f>B48</f>
        <v>16</v>
      </c>
      <c r="C49" s="39">
        <f t="shared" ref="C49:V49" si="15">B49+C48</f>
        <v>58</v>
      </c>
      <c r="D49" s="39">
        <f t="shared" si="15"/>
        <v>95</v>
      </c>
      <c r="E49" s="39">
        <f t="shared" si="15"/>
        <v>164</v>
      </c>
      <c r="F49" s="39">
        <f t="shared" si="15"/>
        <v>194</v>
      </c>
      <c r="G49" s="39">
        <f t="shared" si="15"/>
        <v>208</v>
      </c>
      <c r="H49" s="39">
        <f t="shared" si="15"/>
        <v>214</v>
      </c>
      <c r="I49" s="39">
        <f t="shared" si="15"/>
        <v>252</v>
      </c>
      <c r="J49" s="39">
        <f t="shared" si="15"/>
        <v>311</v>
      </c>
      <c r="K49" s="39">
        <f t="shared" si="15"/>
        <v>337</v>
      </c>
      <c r="L49" s="39">
        <f t="shared" si="15"/>
        <v>350</v>
      </c>
      <c r="M49" s="39">
        <f t="shared" si="15"/>
        <v>372</v>
      </c>
      <c r="N49" s="39">
        <f t="shared" si="15"/>
        <v>399</v>
      </c>
      <c r="O49" s="39">
        <f t="shared" si="15"/>
        <v>402</v>
      </c>
      <c r="P49" s="39">
        <f t="shared" si="15"/>
        <v>420</v>
      </c>
      <c r="Q49" s="39">
        <f t="shared" si="15"/>
        <v>423</v>
      </c>
      <c r="R49" s="39">
        <f t="shared" si="15"/>
        <v>451</v>
      </c>
      <c r="S49" s="39">
        <f t="shared" si="15"/>
        <v>463</v>
      </c>
      <c r="T49" s="39">
        <f t="shared" si="15"/>
        <v>507</v>
      </c>
      <c r="U49" s="39">
        <f t="shared" si="15"/>
        <v>526</v>
      </c>
      <c r="V49" s="39">
        <f t="shared" si="15"/>
        <v>543</v>
      </c>
      <c r="W49" s="39">
        <f>W48</f>
        <v>553</v>
      </c>
      <c r="X49" s="4"/>
      <c r="Y49" s="6"/>
      <c r="Z49" s="1"/>
    </row>
    <row r="50" spans="1:26">
      <c r="A50" s="34" t="s">
        <v>77</v>
      </c>
      <c r="B50" s="39">
        <v>1</v>
      </c>
      <c r="C50" s="39">
        <v>2</v>
      </c>
      <c r="D50" s="39">
        <v>3</v>
      </c>
      <c r="E50" s="39">
        <v>4</v>
      </c>
      <c r="F50" s="41">
        <v>5</v>
      </c>
      <c r="G50" s="41">
        <v>6</v>
      </c>
      <c r="H50" s="41">
        <v>7</v>
      </c>
      <c r="I50" s="39">
        <v>8</v>
      </c>
      <c r="J50" s="39">
        <v>9</v>
      </c>
      <c r="K50" s="39">
        <v>10</v>
      </c>
      <c r="L50" s="39">
        <v>11</v>
      </c>
      <c r="M50" s="39">
        <v>12</v>
      </c>
      <c r="N50" s="39">
        <v>13</v>
      </c>
      <c r="O50" s="41">
        <v>14</v>
      </c>
      <c r="P50" s="39">
        <v>15</v>
      </c>
      <c r="Q50" s="39">
        <v>16</v>
      </c>
      <c r="R50" s="39">
        <v>17</v>
      </c>
      <c r="S50" s="39">
        <v>18</v>
      </c>
      <c r="T50" s="39">
        <v>19</v>
      </c>
      <c r="U50" s="41">
        <v>20</v>
      </c>
      <c r="V50" s="41">
        <v>21</v>
      </c>
      <c r="W50" s="39" t="s">
        <v>2</v>
      </c>
      <c r="X50" s="4"/>
      <c r="Y50" s="6"/>
      <c r="Z50" s="1"/>
    </row>
    <row r="51" spans="1:26">
      <c r="A51" s="49" t="s">
        <v>111</v>
      </c>
      <c r="B51" s="39"/>
      <c r="C51" s="39">
        <f>12+6</f>
        <v>18</v>
      </c>
      <c r="D51" s="39">
        <f>20+6</f>
        <v>26</v>
      </c>
      <c r="E51" s="39">
        <f>5+3</f>
        <v>8</v>
      </c>
      <c r="F51" s="39"/>
      <c r="G51" s="39"/>
      <c r="H51" s="39"/>
      <c r="I51" s="39">
        <f>8</f>
        <v>8</v>
      </c>
      <c r="J51" s="39">
        <f>20+3</f>
        <v>23</v>
      </c>
      <c r="K51" s="39">
        <f>16+6</f>
        <v>22</v>
      </c>
      <c r="L51" s="39">
        <f>9+6</f>
        <v>15</v>
      </c>
      <c r="M51" s="39">
        <v>6</v>
      </c>
      <c r="N51" s="39">
        <f>2+6</f>
        <v>8</v>
      </c>
      <c r="O51" s="43">
        <f>10+10</f>
        <v>20</v>
      </c>
      <c r="P51" s="43">
        <f>12+10</f>
        <v>22</v>
      </c>
      <c r="Q51" s="43">
        <v>10</v>
      </c>
      <c r="R51" s="43">
        <f>1+10</f>
        <v>11</v>
      </c>
      <c r="S51" s="43">
        <f>7+10</f>
        <v>17</v>
      </c>
      <c r="T51" s="43">
        <f>10+10</f>
        <v>20</v>
      </c>
      <c r="U51" s="43">
        <f>16+10</f>
        <v>26</v>
      </c>
      <c r="V51" s="43">
        <v>10</v>
      </c>
      <c r="W51" s="43">
        <f>SUM(B51:V51)+30+50+10</f>
        <v>360</v>
      </c>
      <c r="X51" s="4"/>
      <c r="Y51" s="6"/>
      <c r="Z51" s="1"/>
    </row>
    <row r="52" spans="1:26">
      <c r="A52" s="38" t="s">
        <v>112</v>
      </c>
      <c r="B52" s="39"/>
      <c r="C52" s="39">
        <f>2</f>
        <v>2</v>
      </c>
      <c r="D52" s="39"/>
      <c r="E52" s="39"/>
      <c r="F52" s="39"/>
      <c r="G52" s="39"/>
      <c r="H52" s="39"/>
      <c r="I52" s="39">
        <f>14</f>
        <v>14</v>
      </c>
      <c r="J52" s="39"/>
      <c r="K52" s="39">
        <f>10</f>
        <v>10</v>
      </c>
      <c r="L52" s="39">
        <f>1</f>
        <v>1</v>
      </c>
      <c r="M52" s="39"/>
      <c r="N52" s="39"/>
      <c r="O52" s="39">
        <f>9</f>
        <v>9</v>
      </c>
      <c r="P52" s="39">
        <f>5</f>
        <v>5</v>
      </c>
      <c r="Q52" s="39"/>
      <c r="R52" s="39"/>
      <c r="S52" s="39">
        <f>3</f>
        <v>3</v>
      </c>
      <c r="T52" s="39"/>
      <c r="U52" s="39">
        <f>6</f>
        <v>6</v>
      </c>
      <c r="V52" s="39"/>
      <c r="W52" s="39">
        <f t="shared" ref="W52:W58" si="16">SUM(B52:V52)</f>
        <v>50</v>
      </c>
      <c r="X52" s="4"/>
      <c r="Y52" s="6"/>
      <c r="Z52" s="1"/>
    </row>
    <row r="53" spans="1:26">
      <c r="A53" s="48" t="s">
        <v>113</v>
      </c>
      <c r="B53" s="39">
        <v>16</v>
      </c>
      <c r="C53" s="39"/>
      <c r="D53" s="39"/>
      <c r="E53" s="39"/>
      <c r="F53" s="39"/>
      <c r="G53" s="39"/>
      <c r="H53" s="44">
        <f>25</f>
        <v>25</v>
      </c>
      <c r="I53" s="39"/>
      <c r="J53" s="39"/>
      <c r="K53" s="39"/>
      <c r="L53" s="39"/>
      <c r="M53" s="39"/>
      <c r="N53" s="39"/>
      <c r="O53" s="39"/>
      <c r="P53" s="47">
        <f>-10</f>
        <v>-10</v>
      </c>
      <c r="Q53" s="47"/>
      <c r="R53" s="47"/>
      <c r="S53" s="47"/>
      <c r="T53" s="47"/>
      <c r="U53" s="47"/>
      <c r="V53" s="47"/>
      <c r="W53" s="47">
        <f>SUM(B53:V53)</f>
        <v>31</v>
      </c>
      <c r="X53" s="4"/>
      <c r="Y53" s="6"/>
      <c r="Z53" s="1"/>
    </row>
    <row r="54" spans="1:26">
      <c r="A54" s="38" t="s">
        <v>114</v>
      </c>
      <c r="B54" s="39"/>
      <c r="C54" s="39"/>
      <c r="D54" s="39"/>
      <c r="E54" s="39">
        <f>16</f>
        <v>16</v>
      </c>
      <c r="F54" s="44">
        <f>25+6</f>
        <v>31</v>
      </c>
      <c r="G54" s="43">
        <f>10+10</f>
        <v>20</v>
      </c>
      <c r="H54" s="43">
        <f>2+10</f>
        <v>12</v>
      </c>
      <c r="I54" s="39">
        <v>3</v>
      </c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44">
        <f>25</f>
        <v>25</v>
      </c>
      <c r="W54" s="39">
        <f>SUM(B54:V54)</f>
        <v>107</v>
      </c>
      <c r="X54" s="4"/>
      <c r="Y54" s="4"/>
      <c r="Z54" s="1"/>
    </row>
    <row r="55" spans="1:26">
      <c r="A55" s="48" t="s">
        <v>115</v>
      </c>
      <c r="B55" s="39"/>
      <c r="C55" s="39"/>
      <c r="D55" s="39"/>
      <c r="E55" s="39">
        <f>20</f>
        <v>20</v>
      </c>
      <c r="F55" s="39"/>
      <c r="G55" s="39">
        <f>16</f>
        <v>16</v>
      </c>
      <c r="H55" s="39"/>
      <c r="I55" s="39"/>
      <c r="J55" s="39"/>
      <c r="K55" s="39"/>
      <c r="L55" s="44">
        <f>25</f>
        <v>25</v>
      </c>
      <c r="M55" s="39"/>
      <c r="N55" s="39"/>
      <c r="O55" s="39"/>
      <c r="P55" s="39"/>
      <c r="Q55" s="39"/>
      <c r="R55" s="39">
        <f>12</f>
        <v>12</v>
      </c>
      <c r="S55" s="47">
        <f>-10</f>
        <v>-10</v>
      </c>
      <c r="T55" s="47"/>
      <c r="U55" s="47"/>
      <c r="V55" s="47"/>
      <c r="W55" s="47">
        <f t="shared" si="16"/>
        <v>63</v>
      </c>
      <c r="X55" s="4"/>
      <c r="Y55" s="6"/>
      <c r="Z55" s="1"/>
    </row>
    <row r="56" spans="1:26">
      <c r="A56" s="48" t="s">
        <v>116</v>
      </c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47">
        <f>-10</f>
        <v>-10</v>
      </c>
      <c r="U56" s="47"/>
      <c r="V56" s="47"/>
      <c r="W56" s="47">
        <f t="shared" si="16"/>
        <v>-10</v>
      </c>
      <c r="X56" s="4"/>
      <c r="Y56" s="6"/>
      <c r="Z56" s="1"/>
    </row>
    <row r="57" spans="1:26">
      <c r="A57" s="38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>
        <f>SUM(B57:V57)</f>
        <v>0</v>
      </c>
      <c r="X57" s="4"/>
      <c r="Y57" s="6"/>
      <c r="Z57" s="1"/>
    </row>
    <row r="58" spans="1:26">
      <c r="A58" s="38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>
        <f t="shared" si="16"/>
        <v>0</v>
      </c>
      <c r="X58" s="4"/>
      <c r="Y58" s="6"/>
      <c r="Z58" s="1"/>
    </row>
    <row r="59" spans="1:26">
      <c r="A59" s="38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>
        <f>SUM(B59:V59)</f>
        <v>0</v>
      </c>
      <c r="X59" s="4"/>
      <c r="Y59" s="6"/>
      <c r="Z59" s="1"/>
    </row>
    <row r="60" spans="1:26">
      <c r="A60" s="38" t="s">
        <v>9</v>
      </c>
      <c r="B60" s="39">
        <f t="shared" ref="B60:C60" si="17">SUM(B51:B59)</f>
        <v>16</v>
      </c>
      <c r="C60" s="39">
        <f t="shared" si="17"/>
        <v>20</v>
      </c>
      <c r="D60" s="39">
        <f t="shared" ref="D60:E60" si="18">SUM(D51:D59)</f>
        <v>26</v>
      </c>
      <c r="E60" s="39">
        <f t="shared" si="18"/>
        <v>44</v>
      </c>
      <c r="F60" s="39">
        <f t="shared" ref="F60:G60" si="19">SUM(F51:F59)</f>
        <v>31</v>
      </c>
      <c r="G60" s="39">
        <f t="shared" si="19"/>
        <v>36</v>
      </c>
      <c r="H60" s="39">
        <f t="shared" ref="H60:K60" si="20">SUM(H51:H59)</f>
        <v>37</v>
      </c>
      <c r="I60" s="39">
        <f t="shared" si="20"/>
        <v>25</v>
      </c>
      <c r="J60" s="39">
        <f t="shared" si="20"/>
        <v>23</v>
      </c>
      <c r="K60" s="39">
        <f t="shared" si="20"/>
        <v>32</v>
      </c>
      <c r="L60" s="39">
        <f t="shared" ref="L60:M60" si="21">SUM(L51:L59)</f>
        <v>41</v>
      </c>
      <c r="M60" s="39">
        <f t="shared" si="21"/>
        <v>6</v>
      </c>
      <c r="N60" s="39">
        <f t="shared" ref="N60:O60" si="22">SUM(N51:N59)</f>
        <v>8</v>
      </c>
      <c r="O60" s="39">
        <f t="shared" si="22"/>
        <v>29</v>
      </c>
      <c r="P60" s="39">
        <f t="shared" ref="P60:Q60" si="23">SUM(P51:P59)</f>
        <v>17</v>
      </c>
      <c r="Q60" s="39">
        <f t="shared" si="23"/>
        <v>10</v>
      </c>
      <c r="R60" s="39">
        <f t="shared" ref="R60:S60" si="24">SUM(R51:R59)</f>
        <v>23</v>
      </c>
      <c r="S60" s="39">
        <f t="shared" si="24"/>
        <v>10</v>
      </c>
      <c r="T60" s="39">
        <f t="shared" ref="T60:U60" si="25">SUM(T51:T59)</f>
        <v>10</v>
      </c>
      <c r="U60" s="39">
        <f t="shared" si="25"/>
        <v>32</v>
      </c>
      <c r="V60" s="39">
        <f t="shared" ref="V60" si="26">SUM(V51:V59)</f>
        <v>35</v>
      </c>
      <c r="W60" s="39">
        <f>SUM(W51:W59)</f>
        <v>601</v>
      </c>
      <c r="X60" s="4"/>
      <c r="Y60" s="6"/>
      <c r="Z60" s="1"/>
    </row>
    <row r="61" spans="1:26">
      <c r="A61" s="38" t="s">
        <v>3</v>
      </c>
      <c r="B61" s="39">
        <f>B60</f>
        <v>16</v>
      </c>
      <c r="C61" s="39">
        <f t="shared" ref="C61:V61" si="27">B61+C60</f>
        <v>36</v>
      </c>
      <c r="D61" s="39">
        <f t="shared" si="27"/>
        <v>62</v>
      </c>
      <c r="E61" s="39">
        <f t="shared" si="27"/>
        <v>106</v>
      </c>
      <c r="F61" s="39">
        <f t="shared" si="27"/>
        <v>137</v>
      </c>
      <c r="G61" s="39">
        <f t="shared" si="27"/>
        <v>173</v>
      </c>
      <c r="H61" s="39">
        <f t="shared" si="27"/>
        <v>210</v>
      </c>
      <c r="I61" s="39">
        <f t="shared" si="27"/>
        <v>235</v>
      </c>
      <c r="J61" s="39">
        <f t="shared" si="27"/>
        <v>258</v>
      </c>
      <c r="K61" s="39">
        <f t="shared" si="27"/>
        <v>290</v>
      </c>
      <c r="L61" s="39">
        <f t="shared" si="27"/>
        <v>331</v>
      </c>
      <c r="M61" s="39">
        <f t="shared" si="27"/>
        <v>337</v>
      </c>
      <c r="N61" s="39">
        <f t="shared" si="27"/>
        <v>345</v>
      </c>
      <c r="O61" s="39">
        <f t="shared" si="27"/>
        <v>374</v>
      </c>
      <c r="P61" s="39">
        <f t="shared" si="27"/>
        <v>391</v>
      </c>
      <c r="Q61" s="39">
        <f t="shared" si="27"/>
        <v>401</v>
      </c>
      <c r="R61" s="39">
        <f t="shared" si="27"/>
        <v>424</v>
      </c>
      <c r="S61" s="39">
        <f t="shared" si="27"/>
        <v>434</v>
      </c>
      <c r="T61" s="39">
        <f t="shared" si="27"/>
        <v>444</v>
      </c>
      <c r="U61" s="39">
        <f t="shared" si="27"/>
        <v>476</v>
      </c>
      <c r="V61" s="39">
        <f t="shared" si="27"/>
        <v>511</v>
      </c>
      <c r="W61" s="39">
        <f>W60</f>
        <v>601</v>
      </c>
      <c r="X61" s="1"/>
      <c r="Y61" s="6"/>
      <c r="Z61" s="1"/>
    </row>
    <row r="62" spans="1:26">
      <c r="A62" s="2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4"/>
      <c r="Y62" s="1"/>
      <c r="Z62" s="1"/>
    </row>
    <row r="63" spans="1:26">
      <c r="A63" s="2" t="s">
        <v>4</v>
      </c>
      <c r="B63" s="2" t="s">
        <v>28</v>
      </c>
      <c r="C63" s="8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4"/>
      <c r="Y63" s="1"/>
      <c r="Z63" s="1"/>
    </row>
    <row r="64" spans="1:26">
      <c r="A64" s="2" t="str">
        <f>$A$50</f>
        <v>MUSA</v>
      </c>
      <c r="B64" s="1">
        <f>$W$60</f>
        <v>601</v>
      </c>
      <c r="C64" s="2" t="s">
        <v>8</v>
      </c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4"/>
      <c r="Y64" s="1"/>
      <c r="Z64" s="1"/>
    </row>
    <row r="65" spans="1:26">
      <c r="A65" s="2" t="str">
        <f>$A$38</f>
        <v>KALLE</v>
      </c>
      <c r="B65" s="8">
        <f>$W$48</f>
        <v>553</v>
      </c>
      <c r="C65" s="13">
        <f t="shared" ref="C65:C68" si="28">B64-B65</f>
        <v>48</v>
      </c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4"/>
      <c r="Y65" s="1"/>
      <c r="Z65" s="1"/>
    </row>
    <row r="66" spans="1:26">
      <c r="A66" s="2" t="str">
        <f>$A$2</f>
        <v>BONAZ</v>
      </c>
      <c r="B66" s="8">
        <f>$W$12</f>
        <v>528</v>
      </c>
      <c r="C66" s="13">
        <f t="shared" si="28"/>
        <v>25</v>
      </c>
      <c r="D66" s="17"/>
      <c r="E66" s="17"/>
      <c r="F66" s="17"/>
      <c r="G66" s="17"/>
      <c r="H66" s="17"/>
      <c r="I66" s="17"/>
      <c r="J66" s="18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4"/>
      <c r="Y66" s="1"/>
      <c r="Z66" s="1"/>
    </row>
    <row r="67" spans="1:26">
      <c r="A67" s="2" t="str">
        <f>$A$14</f>
        <v>VENE</v>
      </c>
      <c r="B67" s="8">
        <f>$W$24</f>
        <v>487</v>
      </c>
      <c r="C67" s="13">
        <f t="shared" si="28"/>
        <v>41</v>
      </c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4"/>
      <c r="Y67" s="1"/>
      <c r="Z67" s="1"/>
    </row>
    <row r="68" spans="1:26">
      <c r="A68" s="2" t="str">
        <f>$A$26</f>
        <v>LOMBO</v>
      </c>
      <c r="B68" s="1">
        <f>$W$36</f>
        <v>272</v>
      </c>
      <c r="C68" s="13">
        <f t="shared" si="28"/>
        <v>215</v>
      </c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4"/>
      <c r="Y68" s="1"/>
      <c r="Z68" s="1"/>
    </row>
    <row r="69" spans="1:26">
      <c r="A69" s="2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"/>
      <c r="Y69" s="1"/>
      <c r="Z69" s="1"/>
    </row>
    <row r="70" spans="1:26">
      <c r="A70" s="15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"/>
      <c r="Y70" s="1"/>
      <c r="Z70" s="1"/>
    </row>
    <row r="71" spans="1:26"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"/>
      <c r="Y71" s="1"/>
      <c r="Z71" s="1"/>
    </row>
    <row r="72" spans="1:26"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"/>
      <c r="Y72" s="1"/>
      <c r="Z72" s="1"/>
    </row>
    <row r="73" spans="1:26"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"/>
      <c r="Y73" s="1"/>
      <c r="Z73" s="1"/>
    </row>
    <row r="74" spans="1:26"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"/>
      <c r="Y74" s="1"/>
      <c r="Z74" s="1"/>
    </row>
    <row r="75" spans="1:26"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"/>
      <c r="Y75" s="1"/>
      <c r="Z75" s="1"/>
    </row>
    <row r="76" spans="1:26"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"/>
      <c r="Y76" s="1"/>
      <c r="Z76" s="1"/>
    </row>
    <row r="77" spans="1:26"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"/>
      <c r="Y77" s="1"/>
      <c r="Z77" s="1"/>
    </row>
    <row r="78" spans="1:26"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"/>
      <c r="Y78" s="1"/>
      <c r="Z78" s="1"/>
    </row>
    <row r="79" spans="1:26"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"/>
      <c r="Y79" s="1"/>
      <c r="Z79" s="1"/>
    </row>
    <row r="80" spans="1:26"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"/>
      <c r="Y80" s="1"/>
      <c r="Z80" s="1"/>
    </row>
    <row r="81" spans="3:26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3:26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3:26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3:26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3:26">
      <c r="D85" s="1"/>
      <c r="E85" s="14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3:26">
      <c r="D86" s="14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3:26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3:26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3:26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3:26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3:26">
      <c r="C91" s="8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3:26">
      <c r="C92" s="8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3:26">
      <c r="C93" s="8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3:26">
      <c r="C94" s="8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3:26">
      <c r="C95" s="8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3:26">
      <c r="C96" s="8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21" spans="1:23">
      <c r="A121" s="3"/>
    </row>
    <row r="122" spans="1:23">
      <c r="A122" s="6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</row>
    <row r="123" spans="1:23">
      <c r="A123" s="6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</row>
    <row r="124" spans="1:23">
      <c r="A124" s="6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</row>
    <row r="125" spans="1:23">
      <c r="A125" s="6"/>
    </row>
    <row r="146" spans="1:22">
      <c r="A146" s="3"/>
    </row>
    <row r="147" spans="1:22">
      <c r="A147" s="6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</row>
    <row r="148" spans="1:22">
      <c r="A148" s="6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</row>
    <row r="149" spans="1:22">
      <c r="A149" s="6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</row>
    <row r="150" spans="1:22">
      <c r="A150" s="6"/>
    </row>
    <row r="173" spans="1:22">
      <c r="A173" s="3"/>
    </row>
    <row r="174" spans="1:22">
      <c r="A174" s="6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  <row r="175" spans="1:22">
      <c r="A175" s="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</row>
    <row r="176" spans="1:22">
      <c r="A176" s="6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</row>
    <row r="177" spans="1:1">
      <c r="A177" s="6"/>
    </row>
  </sheetData>
  <autoFilter ref="A63:B63">
    <sortState ref="A64:B68">
      <sortCondition descending="1" ref="B63"/>
    </sortState>
  </autoFilter>
  <phoneticPr fontId="0" type="noConversion"/>
  <conditionalFormatting sqref="AF13:AH13">
    <cfRule type="cellIs" dxfId="2" priority="4" stopIfTrue="1" operator="equal">
      <formula>19</formula>
    </cfRule>
    <cfRule type="cellIs" dxfId="1" priority="5" stopIfTrue="1" operator="equal">
      <formula>19</formula>
    </cfRule>
    <cfRule type="cellIs" dxfId="0" priority="6" stopIfTrue="1" operator="equal">
      <formula>$AG$31</formula>
    </cfRule>
  </conditionalFormatting>
  <hyperlinks>
    <hyperlink ref="A3" r:id="rId1" display="http://www.lavuelta.com/13/es/equipos/corredor.html?id=13&amp;amp;e=1"/>
    <hyperlink ref="A4" r:id="rId2" display="http://www.lavuelta.com/13/es/equipos/corredor.html?id=48&amp;amp;e=1"/>
    <hyperlink ref="A5" r:id="rId3" display="http://www.lavuelta.com/13/es/equipos/corredor.html?id=51&amp;amp;e=1"/>
    <hyperlink ref="A6" r:id="rId4" display="http://www.lavuelta.com/13/es/equipos/corredor.html?id=71&amp;amp;e=1"/>
    <hyperlink ref="A7" r:id="rId5" display="http://www.lavuelta.com/13/es/equipos/corredor.html?id=111&amp;amp;e=1"/>
    <hyperlink ref="A8" r:id="rId6" display="http://www.lavuelta.com/13/es/equipos/corredor.html?id=198&amp;amp;e=1"/>
    <hyperlink ref="A9" r:id="rId7" display="http://www.lavuelta.com/13/es/equipos/corredor.html?id=205&amp;amp;e=1"/>
    <hyperlink ref="A10" r:id="rId8" display="http://www.lavuelta.com/13/es/equipos/corredor.html?id=161&amp;amp;e=1"/>
    <hyperlink ref="A11" r:id="rId9" display="http://www.lavuelta.com/13/es/equipos/corredor.html?id=11&amp;amp;e=1"/>
    <hyperlink ref="A15" r:id="rId10" display="http://www.lavuelta.com/13/es/equipos/corredor.html?id=31&amp;amp;e=1"/>
    <hyperlink ref="A16" r:id="rId11" display="http://www.lavuelta.com/13/es/equipos/corredor.html?id=186&amp;amp;e=1"/>
    <hyperlink ref="A17" r:id="rId12" display="http://www.lavuelta.com/13/es/equipos/corredor.html?id=201&amp;amp;e=1"/>
    <hyperlink ref="A18" r:id="rId13" display="http://www.lavuelta.com/13/es/equipos/corredor.html?id=202&amp;amp;e=1"/>
    <hyperlink ref="A19" r:id="rId14" display="http://www.lavuelta.com/13/es/equipos/corredor.html?id=97&amp;amp;e=1"/>
    <hyperlink ref="A20" r:id="rId15" display="http://www.lavuelta.com/13/es/equipos/corredor.html?id=65&amp;amp;e=1"/>
    <hyperlink ref="A21" r:id="rId16" display="http://www.lavuelta.com/13/es/equipos/corredor.html?id=8&amp;amp;e=1"/>
    <hyperlink ref="A27" r:id="rId17" display="http://www.lavuelta.com/13/es/equipos/corredor.html?id=2&amp;amp;e=1"/>
    <hyperlink ref="A28" r:id="rId18" display="http://www.lavuelta.com/13/es/equipos/corredor.html?id=6&amp;amp;e=1"/>
    <hyperlink ref="A29" r:id="rId19" display="http://www.lavuelta.com/13/es/equipos/corredor.html?id=32&amp;amp;e=1"/>
    <hyperlink ref="A30" r:id="rId20" display="http://www.lavuelta.com/13/es/equipos/corredor.html?id=68&amp;amp;e=1"/>
    <hyperlink ref="A31" r:id="rId21" display="http://www.lavuelta.com/13/es/equipos/corredor.html?id=91&amp;amp;e=1"/>
    <hyperlink ref="A32" r:id="rId22" display="http://www.lavuelta.com/13/es/equipos/corredor.html?id=96&amp;amp;e=1"/>
    <hyperlink ref="A33" r:id="rId23" display="http://www.lavuelta.com/13/es/equipos/corredor.html?id=129&amp;amp;e=1"/>
    <hyperlink ref="A34" r:id="rId24" display="http://www.lavuelta.com/13/es/equipos/corredor.html?id=131&amp;amp;e=1"/>
    <hyperlink ref="A35" r:id="rId25" display="http://www.lavuelta.com/13/es/equipos/corredor.html?id=192&amp;amp;e=1"/>
    <hyperlink ref="A39" r:id="rId26" display="http://www.lavuelta.com/13/es/equipos/corredor.html?id=41&amp;amp;e=1"/>
    <hyperlink ref="A40" r:id="rId27" display="http://www.lavuelta.com/13/es/equipos/corredor.html?id=46&amp;amp;e=1"/>
    <hyperlink ref="A41" r:id="rId28" display="http://www.lavuelta.com/13/es/equipos/corredor.html?id=61&amp;amp;e=1"/>
    <hyperlink ref="A42" r:id="rId29" display="http://www.lavuelta.com/13/es/equipos/corredor.html?id=121&amp;amp;e=1"/>
    <hyperlink ref="A43" r:id="rId30" display="http://www.lavuelta.com/13/es/equipos/corredor.html?id=127&amp;amp;e=1"/>
    <hyperlink ref="A44" r:id="rId31" display="http://www.lavuelta.com/13/es/equipos/corredor.html?id=171&amp;amp;e=1"/>
    <hyperlink ref="A45" r:id="rId32" display="http://www.lavuelta.com/13/es/equipos/corredor.html?id=191&amp;amp;e=1"/>
    <hyperlink ref="A46" r:id="rId33" display="http://www.lavuelta.com/13/es/equipos/corredor.html?id=164&amp;amp;e=1"/>
    <hyperlink ref="A47" r:id="rId34" display="http://www.lavuelta.com/13/es/equipos/corredor.html?id=173&amp;amp;e=1"/>
    <hyperlink ref="A51" r:id="rId35" display="http://www.lavuelta.com/13/es/equipos/corredor.html?id=1&amp;amp;e=1"/>
    <hyperlink ref="A52" r:id="rId36" display="http://www.lavuelta.com/13/es/equipos/corredor.html?id=101&amp;amp;e=1"/>
    <hyperlink ref="A53" r:id="rId37" display="http://www.lavuelta.com/13/es/equipos/corredor.html?id=167&amp;amp;e=1"/>
    <hyperlink ref="A54" r:id="rId38" display="http://www.lavuelta.com/13/es/equipos/corredor.html?id=178&amp;amp;e=1"/>
    <hyperlink ref="A55" r:id="rId39" display="http://www.lavuelta.com/13/es/equipos/corredor.html?id=181&amp;amp;e=1"/>
    <hyperlink ref="A56" r:id="rId40" display="http://www.lavuelta.com/13/es/equipos/corredor.html?id=215&amp;amp;e=1"/>
  </hyperlinks>
  <pageMargins left="0.75" right="0.75" top="1" bottom="1" header="0.5" footer="0.5"/>
  <pageSetup paperSize="9" orientation="portrait" horizontalDpi="4294967293" r:id="rId41"/>
  <headerFooter alignWithMargins="0"/>
  <ignoredErrors>
    <ignoredError sqref="B12:C12 B48:C48 B60:C60 B24:C24 B36:C36" formulaRange="1"/>
  </ignoredErrors>
  <drawing r:id="rId4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37"/>
  <sheetViews>
    <sheetView zoomScaleNormal="100" workbookViewId="0">
      <selection activeCell="B13" sqref="B13:J13"/>
    </sheetView>
  </sheetViews>
  <sheetFormatPr defaultRowHeight="13.2"/>
  <cols>
    <col min="1" max="1" width="16.33203125" customWidth="1"/>
    <col min="3" max="3" width="25.109375" customWidth="1"/>
    <col min="5" max="5" width="16.33203125" bestFit="1" customWidth="1"/>
    <col min="7" max="7" width="9.44140625" bestFit="1" customWidth="1"/>
    <col min="9" max="9" width="13.6640625" bestFit="1" customWidth="1"/>
  </cols>
  <sheetData>
    <row r="1" spans="1:10">
      <c r="A1" s="32" t="s">
        <v>0</v>
      </c>
      <c r="B1">
        <v>500</v>
      </c>
      <c r="C1" s="32" t="s">
        <v>1</v>
      </c>
      <c r="D1">
        <v>500</v>
      </c>
      <c r="E1" s="32" t="s">
        <v>32</v>
      </c>
      <c r="F1">
        <v>500</v>
      </c>
      <c r="G1" s="32" t="s">
        <v>41</v>
      </c>
      <c r="H1">
        <v>500</v>
      </c>
      <c r="I1" s="32" t="s">
        <v>35</v>
      </c>
      <c r="J1">
        <v>500</v>
      </c>
    </row>
    <row r="2" spans="1:10">
      <c r="A2" t="s">
        <v>42</v>
      </c>
      <c r="B2">
        <v>116</v>
      </c>
      <c r="C2" t="s">
        <v>37</v>
      </c>
      <c r="D2">
        <v>41</v>
      </c>
      <c r="E2" s="33" t="s">
        <v>43</v>
      </c>
      <c r="F2">
        <v>350</v>
      </c>
      <c r="G2" t="s">
        <v>36</v>
      </c>
      <c r="H2">
        <v>352</v>
      </c>
      <c r="I2" t="s">
        <v>44</v>
      </c>
      <c r="J2">
        <v>1</v>
      </c>
    </row>
    <row r="3" spans="1:10">
      <c r="A3" s="33" t="s">
        <v>45</v>
      </c>
      <c r="B3">
        <v>23</v>
      </c>
      <c r="C3" t="s">
        <v>46</v>
      </c>
      <c r="D3">
        <v>51</v>
      </c>
      <c r="E3" s="33" t="s">
        <v>47</v>
      </c>
      <c r="F3">
        <v>2</v>
      </c>
      <c r="G3" s="33" t="s">
        <v>48</v>
      </c>
      <c r="H3">
        <v>43</v>
      </c>
      <c r="I3" s="33" t="s">
        <v>49</v>
      </c>
      <c r="J3">
        <v>41</v>
      </c>
    </row>
    <row r="4" spans="1:10">
      <c r="A4" s="33" t="s">
        <v>50</v>
      </c>
      <c r="B4">
        <v>82</v>
      </c>
      <c r="C4" s="33" t="s">
        <v>51</v>
      </c>
      <c r="D4">
        <v>51</v>
      </c>
      <c r="E4" s="33" t="s">
        <v>52</v>
      </c>
      <c r="F4">
        <v>72</v>
      </c>
      <c r="G4" s="33" t="s">
        <v>53</v>
      </c>
      <c r="H4">
        <v>71</v>
      </c>
      <c r="I4" s="33" t="s">
        <v>54</v>
      </c>
      <c r="J4">
        <v>42</v>
      </c>
    </row>
    <row r="5" spans="1:10">
      <c r="A5" s="33" t="s">
        <v>55</v>
      </c>
      <c r="B5">
        <v>52</v>
      </c>
      <c r="C5" s="33" t="s">
        <v>38</v>
      </c>
      <c r="D5">
        <v>146</v>
      </c>
      <c r="E5" s="33" t="s">
        <v>56</v>
      </c>
      <c r="F5">
        <v>69</v>
      </c>
      <c r="G5" s="33" t="s">
        <v>57</v>
      </c>
      <c r="H5">
        <v>30</v>
      </c>
      <c r="I5" s="33" t="s">
        <v>39</v>
      </c>
      <c r="J5">
        <v>111</v>
      </c>
    </row>
    <row r="6" spans="1:10">
      <c r="A6" s="33" t="s">
        <v>58</v>
      </c>
      <c r="B6">
        <v>105</v>
      </c>
      <c r="C6" s="33" t="s">
        <v>59</v>
      </c>
      <c r="D6">
        <v>36</v>
      </c>
      <c r="E6" s="33" t="s">
        <v>60</v>
      </c>
      <c r="F6">
        <v>1</v>
      </c>
      <c r="G6" s="33" t="s">
        <v>61</v>
      </c>
      <c r="H6">
        <v>3</v>
      </c>
      <c r="I6" s="33" t="s">
        <v>62</v>
      </c>
      <c r="J6">
        <v>175</v>
      </c>
    </row>
    <row r="7" spans="1:10">
      <c r="A7" s="33" t="s">
        <v>63</v>
      </c>
      <c r="B7">
        <v>51</v>
      </c>
      <c r="C7" s="33" t="s">
        <v>64</v>
      </c>
      <c r="D7">
        <v>7</v>
      </c>
      <c r="E7" s="33" t="s">
        <v>65</v>
      </c>
      <c r="G7" s="33" t="s">
        <v>66</v>
      </c>
      <c r="H7">
        <v>1</v>
      </c>
      <c r="I7" s="33" t="s">
        <v>67</v>
      </c>
      <c r="J7">
        <v>50</v>
      </c>
    </row>
    <row r="8" spans="1:10">
      <c r="A8" s="33" t="s">
        <v>31</v>
      </c>
      <c r="B8">
        <v>1</v>
      </c>
      <c r="C8" s="33" t="s">
        <v>68</v>
      </c>
      <c r="D8">
        <v>149</v>
      </c>
      <c r="E8" s="33" t="s">
        <v>69</v>
      </c>
      <c r="G8" s="33"/>
      <c r="I8" s="33" t="s">
        <v>70</v>
      </c>
      <c r="J8">
        <v>1</v>
      </c>
    </row>
    <row r="9" spans="1:10">
      <c r="A9" s="33" t="s">
        <v>71</v>
      </c>
      <c r="B9">
        <v>35</v>
      </c>
      <c r="C9" s="33" t="s">
        <v>72</v>
      </c>
      <c r="E9" s="33"/>
      <c r="G9" s="33"/>
      <c r="I9" s="33" t="s">
        <v>73</v>
      </c>
      <c r="J9">
        <v>21</v>
      </c>
    </row>
    <row r="10" spans="1:10">
      <c r="A10" s="33" t="s">
        <v>74</v>
      </c>
      <c r="B10">
        <v>35</v>
      </c>
      <c r="C10" s="33" t="s">
        <v>75</v>
      </c>
      <c r="E10" s="33"/>
      <c r="G10" s="33"/>
      <c r="I10" s="33" t="s">
        <v>76</v>
      </c>
      <c r="J10">
        <v>23</v>
      </c>
    </row>
    <row r="11" spans="1:10">
      <c r="A11" s="36"/>
      <c r="B11" s="37"/>
      <c r="C11" s="36"/>
      <c r="D11" s="37"/>
      <c r="E11" s="36"/>
      <c r="F11" s="37"/>
      <c r="G11" s="36"/>
      <c r="H11" s="37"/>
      <c r="I11" s="36"/>
      <c r="J11" s="37"/>
    </row>
    <row r="12" spans="1:10">
      <c r="A12" s="36"/>
      <c r="B12" s="37"/>
      <c r="C12" s="36"/>
      <c r="D12" s="37"/>
      <c r="E12" s="36"/>
      <c r="F12" s="37"/>
      <c r="G12" s="36"/>
      <c r="H12" s="37"/>
      <c r="I12" s="36"/>
      <c r="J12" s="37"/>
    </row>
    <row r="13" spans="1:10">
      <c r="B13">
        <f>B1-SUM(B2:B11)</f>
        <v>0</v>
      </c>
      <c r="C13" s="33"/>
      <c r="D13">
        <f>D1-SUM(D2:D11)</f>
        <v>19</v>
      </c>
      <c r="F13">
        <f>F1-SUM(F2:F11)</f>
        <v>6</v>
      </c>
      <c r="H13">
        <f>H1-SUM(H2:H10)</f>
        <v>0</v>
      </c>
      <c r="J13">
        <f>J1-SUM(J2:J10)</f>
        <v>35</v>
      </c>
    </row>
    <row r="14" spans="1:10">
      <c r="C14" s="33"/>
    </row>
    <row r="15" spans="1:10">
      <c r="C15" s="33"/>
    </row>
    <row r="16" spans="1:10">
      <c r="C16" s="33"/>
      <c r="F16" s="33"/>
    </row>
    <row r="17" spans="3:3">
      <c r="C17" s="33"/>
    </row>
    <row r="18" spans="3:3">
      <c r="C18" s="33"/>
    </row>
    <row r="19" spans="3:3">
      <c r="C19" s="33"/>
    </row>
    <row r="20" spans="3:3">
      <c r="C20" s="33"/>
    </row>
    <row r="21" spans="3:3">
      <c r="C21" s="33"/>
    </row>
    <row r="22" spans="3:3">
      <c r="C22" s="33"/>
    </row>
    <row r="23" spans="3:3">
      <c r="C23" s="33"/>
    </row>
    <row r="24" spans="3:3">
      <c r="C24" s="33"/>
    </row>
    <row r="25" spans="3:3">
      <c r="C25" s="33"/>
    </row>
    <row r="26" spans="3:3">
      <c r="C26" s="33"/>
    </row>
    <row r="27" spans="3:3">
      <c r="C27" s="33"/>
    </row>
    <row r="28" spans="3:3">
      <c r="C28" s="33"/>
    </row>
    <row r="29" spans="3:3">
      <c r="C29" s="33"/>
    </row>
    <row r="30" spans="3:3">
      <c r="C30" s="33"/>
    </row>
    <row r="31" spans="3:3">
      <c r="C31" s="33"/>
    </row>
    <row r="32" spans="3:3">
      <c r="C32" s="33"/>
    </row>
    <row r="33" spans="3:3">
      <c r="C33" s="33"/>
    </row>
    <row r="34" spans="3:3">
      <c r="C34" s="33"/>
    </row>
    <row r="35" spans="3:3">
      <c r="C35" s="33"/>
    </row>
    <row r="36" spans="3:3">
      <c r="C36" s="33"/>
    </row>
    <row r="37" spans="3:3">
      <c r="C37" s="33"/>
    </row>
    <row r="38" spans="3:3">
      <c r="C38" s="33"/>
    </row>
    <row r="39" spans="3:3">
      <c r="C39" s="33"/>
    </row>
    <row r="40" spans="3:3">
      <c r="C40" s="33"/>
    </row>
    <row r="41" spans="3:3">
      <c r="C41" s="33"/>
    </row>
    <row r="42" spans="3:3">
      <c r="C42" s="33"/>
    </row>
    <row r="43" spans="3:3">
      <c r="C43" s="33"/>
    </row>
    <row r="44" spans="3:3">
      <c r="C44" s="33"/>
    </row>
    <row r="45" spans="3:3">
      <c r="C45" s="33"/>
    </row>
    <row r="46" spans="3:3">
      <c r="C46" s="33"/>
    </row>
    <row r="47" spans="3:3">
      <c r="C47" s="33"/>
    </row>
    <row r="48" spans="3:3">
      <c r="C48" s="33"/>
    </row>
    <row r="49" spans="3:3">
      <c r="C49" s="33"/>
    </row>
    <row r="50" spans="3:3">
      <c r="C50" s="33"/>
    </row>
    <row r="51" spans="3:3">
      <c r="C51" s="33"/>
    </row>
    <row r="52" spans="3:3">
      <c r="C52" s="33"/>
    </row>
    <row r="53" spans="3:3">
      <c r="C53" s="33"/>
    </row>
    <row r="54" spans="3:3">
      <c r="C54" s="33"/>
    </row>
    <row r="55" spans="3:3">
      <c r="C55" s="33"/>
    </row>
    <row r="56" spans="3:3">
      <c r="C56" s="33"/>
    </row>
    <row r="57" spans="3:3">
      <c r="C57" s="33"/>
    </row>
    <row r="58" spans="3:3">
      <c r="C58" s="33"/>
    </row>
    <row r="59" spans="3:3">
      <c r="C59" s="33"/>
    </row>
    <row r="60" spans="3:3">
      <c r="C60" s="33"/>
    </row>
    <row r="61" spans="3:3">
      <c r="C61" s="33"/>
    </row>
    <row r="62" spans="3:3">
      <c r="C62" s="33"/>
    </row>
    <row r="63" spans="3:3">
      <c r="C63" s="33"/>
    </row>
    <row r="64" spans="3:3">
      <c r="C64" s="33"/>
    </row>
    <row r="65" spans="3:3">
      <c r="C65" s="33"/>
    </row>
    <row r="66" spans="3:3">
      <c r="C66" s="33"/>
    </row>
    <row r="67" spans="3:3">
      <c r="C67" s="33"/>
    </row>
    <row r="68" spans="3:3">
      <c r="C68" s="33"/>
    </row>
    <row r="69" spans="3:3">
      <c r="C69" s="33"/>
    </row>
    <row r="70" spans="3:3">
      <c r="C70" s="33"/>
    </row>
    <row r="71" spans="3:3">
      <c r="C71" s="33"/>
    </row>
    <row r="72" spans="3:3">
      <c r="C72" s="33"/>
    </row>
    <row r="73" spans="3:3">
      <c r="C73" s="33"/>
    </row>
    <row r="74" spans="3:3">
      <c r="C74" s="33"/>
    </row>
    <row r="75" spans="3:3">
      <c r="C75" s="33"/>
    </row>
    <row r="76" spans="3:3">
      <c r="C76" s="33"/>
    </row>
    <row r="77" spans="3:3">
      <c r="C77" s="33"/>
    </row>
    <row r="78" spans="3:3">
      <c r="C78" s="33"/>
    </row>
    <row r="79" spans="3:3">
      <c r="C79" s="33"/>
    </row>
    <row r="80" spans="3:3">
      <c r="C80" s="33"/>
    </row>
    <row r="81" spans="3:3">
      <c r="C81" s="33"/>
    </row>
    <row r="82" spans="3:3">
      <c r="C82" s="33"/>
    </row>
    <row r="83" spans="3:3">
      <c r="C83" s="33"/>
    </row>
    <row r="84" spans="3:3">
      <c r="C84" s="33"/>
    </row>
    <row r="85" spans="3:3">
      <c r="C85" s="33"/>
    </row>
    <row r="86" spans="3:3">
      <c r="C86" s="33"/>
    </row>
    <row r="87" spans="3:3">
      <c r="C87" s="33"/>
    </row>
    <row r="88" spans="3:3">
      <c r="C88" s="33"/>
    </row>
    <row r="89" spans="3:3">
      <c r="C89" s="33"/>
    </row>
    <row r="90" spans="3:3">
      <c r="C90" s="33"/>
    </row>
    <row r="91" spans="3:3">
      <c r="C91" s="33"/>
    </row>
    <row r="92" spans="3:3">
      <c r="C92" s="33"/>
    </row>
    <row r="93" spans="3:3">
      <c r="C93" s="33"/>
    </row>
    <row r="94" spans="3:3">
      <c r="C94" s="33"/>
    </row>
    <row r="95" spans="3:3">
      <c r="C95" s="33"/>
    </row>
    <row r="96" spans="3:3">
      <c r="C96" s="33"/>
    </row>
    <row r="97" spans="3:3">
      <c r="C97" s="33"/>
    </row>
    <row r="98" spans="3:3">
      <c r="C98" s="33"/>
    </row>
    <row r="99" spans="3:3">
      <c r="C99" s="33"/>
    </row>
    <row r="100" spans="3:3">
      <c r="C100" s="33"/>
    </row>
    <row r="101" spans="3:3">
      <c r="C101" s="33"/>
    </row>
    <row r="102" spans="3:3">
      <c r="C102" s="33"/>
    </row>
    <row r="103" spans="3:3">
      <c r="C103" s="33"/>
    </row>
    <row r="104" spans="3:3">
      <c r="C104" s="33"/>
    </row>
    <row r="105" spans="3:3">
      <c r="C105" s="33"/>
    </row>
    <row r="106" spans="3:3">
      <c r="C106" s="33"/>
    </row>
    <row r="107" spans="3:3">
      <c r="C107" s="33"/>
    </row>
    <row r="108" spans="3:3">
      <c r="C108" s="33"/>
    </row>
    <row r="109" spans="3:3">
      <c r="C109" s="33"/>
    </row>
    <row r="110" spans="3:3">
      <c r="C110" s="33"/>
    </row>
    <row r="111" spans="3:3">
      <c r="C111" s="33"/>
    </row>
    <row r="112" spans="3:3">
      <c r="C112" s="33"/>
    </row>
    <row r="113" spans="3:3">
      <c r="C113" s="33"/>
    </row>
    <row r="114" spans="3:3">
      <c r="C114" s="33"/>
    </row>
    <row r="115" spans="3:3">
      <c r="C115" s="33"/>
    </row>
    <row r="116" spans="3:3">
      <c r="C116" s="33"/>
    </row>
    <row r="117" spans="3:3">
      <c r="C117" s="33"/>
    </row>
    <row r="118" spans="3:3">
      <c r="C118" s="33"/>
    </row>
    <row r="119" spans="3:3">
      <c r="C119" s="33"/>
    </row>
    <row r="120" spans="3:3">
      <c r="C120" s="33"/>
    </row>
    <row r="121" spans="3:3">
      <c r="C121" s="33"/>
    </row>
    <row r="122" spans="3:3">
      <c r="C122" s="33"/>
    </row>
    <row r="123" spans="3:3">
      <c r="C123" s="33"/>
    </row>
    <row r="124" spans="3:3">
      <c r="C124" s="33"/>
    </row>
    <row r="125" spans="3:3">
      <c r="C125" s="33"/>
    </row>
    <row r="126" spans="3:3">
      <c r="C126" s="33"/>
    </row>
    <row r="127" spans="3:3">
      <c r="C127" s="33"/>
    </row>
    <row r="128" spans="3:3">
      <c r="C128" s="33"/>
    </row>
    <row r="129" spans="3:3">
      <c r="C129" s="33"/>
    </row>
    <row r="130" spans="3:3">
      <c r="C130" s="33"/>
    </row>
    <row r="131" spans="3:3">
      <c r="C131" s="33"/>
    </row>
    <row r="132" spans="3:3">
      <c r="C132" s="33"/>
    </row>
    <row r="133" spans="3:3">
      <c r="C133" s="33"/>
    </row>
    <row r="134" spans="3:3">
      <c r="C134" s="33"/>
    </row>
    <row r="135" spans="3:3">
      <c r="C135" s="33"/>
    </row>
    <row r="136" spans="3:3">
      <c r="C136" s="33"/>
    </row>
    <row r="137" spans="3:3">
      <c r="C137" s="33"/>
    </row>
    <row r="138" spans="3:3">
      <c r="C138" s="33"/>
    </row>
    <row r="139" spans="3:3">
      <c r="C139" s="33"/>
    </row>
    <row r="140" spans="3:3">
      <c r="C140" s="33"/>
    </row>
    <row r="141" spans="3:3">
      <c r="C141" s="33"/>
    </row>
    <row r="142" spans="3:3">
      <c r="C142" s="33"/>
    </row>
    <row r="143" spans="3:3">
      <c r="C143" s="33"/>
    </row>
    <row r="144" spans="3:3">
      <c r="C144" s="33"/>
    </row>
    <row r="145" spans="3:3">
      <c r="C145" s="33"/>
    </row>
    <row r="146" spans="3:3">
      <c r="C146" s="33"/>
    </row>
    <row r="147" spans="3:3">
      <c r="C147" s="33"/>
    </row>
    <row r="148" spans="3:3">
      <c r="C148" s="33"/>
    </row>
    <row r="149" spans="3:3">
      <c r="C149" s="33"/>
    </row>
    <row r="150" spans="3:3">
      <c r="C150" s="33"/>
    </row>
    <row r="151" spans="3:3">
      <c r="C151" s="33"/>
    </row>
    <row r="152" spans="3:3">
      <c r="C152" s="33"/>
    </row>
    <row r="153" spans="3:3">
      <c r="C153" s="33"/>
    </row>
    <row r="154" spans="3:3">
      <c r="C154" s="33"/>
    </row>
    <row r="155" spans="3:3">
      <c r="C155" s="33"/>
    </row>
    <row r="156" spans="3:3">
      <c r="C156" s="33"/>
    </row>
    <row r="157" spans="3:3">
      <c r="C157" s="33"/>
    </row>
    <row r="158" spans="3:3">
      <c r="C158" s="33"/>
    </row>
    <row r="159" spans="3:3">
      <c r="C159" s="33"/>
    </row>
    <row r="160" spans="3:3">
      <c r="C160" s="33"/>
    </row>
    <row r="161" spans="3:3">
      <c r="C161" s="33"/>
    </row>
    <row r="162" spans="3:3">
      <c r="C162" s="33"/>
    </row>
    <row r="163" spans="3:3">
      <c r="C163" s="33"/>
    </row>
    <row r="164" spans="3:3">
      <c r="C164" s="33"/>
    </row>
    <row r="165" spans="3:3">
      <c r="C165" s="33"/>
    </row>
    <row r="166" spans="3:3">
      <c r="C166" s="33"/>
    </row>
    <row r="167" spans="3:3">
      <c r="C167" s="33"/>
    </row>
    <row r="168" spans="3:3">
      <c r="C168" s="33"/>
    </row>
    <row r="169" spans="3:3">
      <c r="C169" s="33"/>
    </row>
    <row r="170" spans="3:3">
      <c r="C170" s="33"/>
    </row>
    <row r="171" spans="3:3">
      <c r="C171" s="33"/>
    </row>
    <row r="172" spans="3:3">
      <c r="C172" s="33"/>
    </row>
    <row r="173" spans="3:3">
      <c r="C173" s="33"/>
    </row>
    <row r="174" spans="3:3">
      <c r="C174" s="33"/>
    </row>
    <row r="175" spans="3:3">
      <c r="C175" s="33"/>
    </row>
    <row r="176" spans="3:3">
      <c r="C176" s="33"/>
    </row>
    <row r="177" spans="3:3">
      <c r="C177" s="33"/>
    </row>
    <row r="178" spans="3:3">
      <c r="C178" s="33"/>
    </row>
    <row r="179" spans="3:3">
      <c r="C179" s="33"/>
    </row>
    <row r="180" spans="3:3">
      <c r="C180" s="33"/>
    </row>
    <row r="181" spans="3:3">
      <c r="C181" s="33"/>
    </row>
    <row r="182" spans="3:3">
      <c r="C182" s="33"/>
    </row>
    <row r="183" spans="3:3">
      <c r="C183" s="33"/>
    </row>
    <row r="184" spans="3:3">
      <c r="C184" s="33"/>
    </row>
    <row r="185" spans="3:3">
      <c r="C185" s="33"/>
    </row>
    <row r="186" spans="3:3">
      <c r="C186" s="33"/>
    </row>
    <row r="187" spans="3:3">
      <c r="C187" s="33"/>
    </row>
    <row r="188" spans="3:3">
      <c r="C188" s="33"/>
    </row>
    <row r="189" spans="3:3">
      <c r="C189" s="33"/>
    </row>
    <row r="190" spans="3:3">
      <c r="C190" s="33"/>
    </row>
    <row r="191" spans="3:3">
      <c r="C191" s="33"/>
    </row>
    <row r="192" spans="3:3">
      <c r="C192" s="33"/>
    </row>
    <row r="193" spans="3:3">
      <c r="C193" s="33"/>
    </row>
    <row r="194" spans="3:3">
      <c r="C194" s="33"/>
    </row>
    <row r="195" spans="3:3">
      <c r="C195" s="33"/>
    </row>
    <row r="196" spans="3:3">
      <c r="C196" s="33"/>
    </row>
    <row r="197" spans="3:3">
      <c r="C197" s="33"/>
    </row>
    <row r="198" spans="3:3">
      <c r="C198" s="33"/>
    </row>
    <row r="199" spans="3:3">
      <c r="C199" s="33"/>
    </row>
    <row r="200" spans="3:3">
      <c r="C200" s="33"/>
    </row>
    <row r="201" spans="3:3">
      <c r="C201" s="33"/>
    </row>
    <row r="202" spans="3:3">
      <c r="C202" s="33"/>
    </row>
    <row r="203" spans="3:3">
      <c r="C203" s="33"/>
    </row>
    <row r="204" spans="3:3">
      <c r="C204" s="33"/>
    </row>
    <row r="205" spans="3:3">
      <c r="C205" s="33"/>
    </row>
    <row r="206" spans="3:3">
      <c r="C206" s="33"/>
    </row>
    <row r="207" spans="3:3">
      <c r="C207" s="33"/>
    </row>
    <row r="208" spans="3:3">
      <c r="C208" s="33"/>
    </row>
    <row r="209" spans="3:3">
      <c r="C209" s="33"/>
    </row>
    <row r="210" spans="3:3">
      <c r="C210" s="33"/>
    </row>
    <row r="211" spans="3:3">
      <c r="C211" s="33"/>
    </row>
    <row r="212" spans="3:3">
      <c r="C212" s="33"/>
    </row>
    <row r="213" spans="3:3">
      <c r="C213" s="33"/>
    </row>
    <row r="214" spans="3:3">
      <c r="C214" s="33"/>
    </row>
    <row r="215" spans="3:3">
      <c r="C215" s="33"/>
    </row>
    <row r="216" spans="3:3">
      <c r="C216" s="33"/>
    </row>
    <row r="217" spans="3:3">
      <c r="C217" s="33"/>
    </row>
    <row r="218" spans="3:3">
      <c r="C218" s="33"/>
    </row>
    <row r="219" spans="3:3">
      <c r="C219" s="33"/>
    </row>
    <row r="220" spans="3:3">
      <c r="C220" s="33"/>
    </row>
    <row r="221" spans="3:3">
      <c r="C221" s="33"/>
    </row>
    <row r="222" spans="3:3">
      <c r="C222" s="33"/>
    </row>
    <row r="223" spans="3:3">
      <c r="C223" s="33"/>
    </row>
    <row r="224" spans="3:3">
      <c r="C224" s="33"/>
    </row>
    <row r="225" spans="3:3">
      <c r="C225" s="33"/>
    </row>
    <row r="226" spans="3:3">
      <c r="C226" s="33"/>
    </row>
    <row r="227" spans="3:3">
      <c r="C227" s="33"/>
    </row>
    <row r="228" spans="3:3">
      <c r="C228" s="33"/>
    </row>
    <row r="229" spans="3:3">
      <c r="C229" s="33"/>
    </row>
    <row r="230" spans="3:3">
      <c r="C230" s="33"/>
    </row>
    <row r="231" spans="3:3">
      <c r="C231" s="33"/>
    </row>
    <row r="232" spans="3:3">
      <c r="C232" s="33"/>
    </row>
    <row r="233" spans="3:3">
      <c r="C233" s="33"/>
    </row>
    <row r="234" spans="3:3">
      <c r="C234" s="33"/>
    </row>
    <row r="235" spans="3:3">
      <c r="C235" s="33"/>
    </row>
    <row r="236" spans="3:3">
      <c r="C236" s="33"/>
    </row>
    <row r="237" spans="3:3">
      <c r="C237" s="3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FANTAVUELTA</vt:lpstr>
      <vt:lpstr>ASTA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Bonazzi</dc:creator>
  <cp:lastModifiedBy>Nico</cp:lastModifiedBy>
  <cp:lastPrinted>2004-05-08T16:57:53Z</cp:lastPrinted>
  <dcterms:created xsi:type="dcterms:W3CDTF">2002-05-11T16:46:25Z</dcterms:created>
  <dcterms:modified xsi:type="dcterms:W3CDTF">2013-09-15T17:35:40Z</dcterms:modified>
</cp:coreProperties>
</file>