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68" yWindow="180" windowWidth="14940" windowHeight="9156"/>
  </bookViews>
  <sheets>
    <sheet name="FANTAGIRO" sheetId="1" r:id="rId1"/>
    <sheet name="ASTA" sheetId="4" r:id="rId2"/>
  </sheets>
  <definedNames>
    <definedName name="_xlnm._FilterDatabase" localSheetId="0" hidden="1">FANTAGIRO!$A$87:$B$92</definedName>
  </definedNames>
  <calcPr calcId="125725"/>
</workbook>
</file>

<file path=xl/calcChain.xml><?xml version="1.0" encoding="utf-8"?>
<calcChain xmlns="http://schemas.openxmlformats.org/spreadsheetml/2006/main">
  <c r="W80" i="1"/>
  <c r="W15"/>
  <c r="W63"/>
  <c r="W46"/>
  <c r="W10"/>
  <c r="W27"/>
  <c r="W34"/>
  <c r="W78"/>
  <c r="W3"/>
  <c r="V27"/>
  <c r="V36" s="1"/>
  <c r="V37" s="1"/>
  <c r="V34"/>
  <c r="V78"/>
  <c r="V84" s="1"/>
  <c r="V85" s="1"/>
  <c r="V81"/>
  <c r="V39"/>
  <c r="V48" s="1"/>
  <c r="V49" s="1"/>
  <c r="V23"/>
  <c r="V43"/>
  <c r="V58"/>
  <c r="V60" s="1"/>
  <c r="V61" s="1"/>
  <c r="V12"/>
  <c r="V13" s="1"/>
  <c r="V24"/>
  <c r="V25" s="1"/>
  <c r="V72"/>
  <c r="V73" s="1"/>
  <c r="U46"/>
  <c r="U57"/>
  <c r="U60" s="1"/>
  <c r="U61" s="1"/>
  <c r="U53"/>
  <c r="U16"/>
  <c r="U12"/>
  <c r="U13" s="1"/>
  <c r="U24"/>
  <c r="U25" s="1"/>
  <c r="U36"/>
  <c r="U37" s="1"/>
  <c r="U48"/>
  <c r="U49" s="1"/>
  <c r="U72"/>
  <c r="U73" s="1"/>
  <c r="U84"/>
  <c r="U85" s="1"/>
  <c r="T80"/>
  <c r="T15"/>
  <c r="T46"/>
  <c r="T3"/>
  <c r="T17"/>
  <c r="T18"/>
  <c r="T16"/>
  <c r="T52"/>
  <c r="T79"/>
  <c r="T12"/>
  <c r="T13" s="1"/>
  <c r="T24"/>
  <c r="T25" s="1"/>
  <c r="T63"/>
  <c r="T73"/>
  <c r="T72"/>
  <c r="T60"/>
  <c r="T61" s="1"/>
  <c r="T48"/>
  <c r="T49" s="1"/>
  <c r="T36"/>
  <c r="T37" s="1"/>
  <c r="S44"/>
  <c r="S82"/>
  <c r="S35"/>
  <c r="S36" s="1"/>
  <c r="S37" s="1"/>
  <c r="S80"/>
  <c r="S15"/>
  <c r="S46"/>
  <c r="S48" s="1"/>
  <c r="S49" s="1"/>
  <c r="S10"/>
  <c r="S79"/>
  <c r="S3"/>
  <c r="S63"/>
  <c r="S52"/>
  <c r="S19"/>
  <c r="S4"/>
  <c r="S16"/>
  <c r="S42"/>
  <c r="S12"/>
  <c r="S13" s="1"/>
  <c r="S24"/>
  <c r="S25" s="1"/>
  <c r="S60"/>
  <c r="S61" s="1"/>
  <c r="S72"/>
  <c r="S73" s="1"/>
  <c r="R4"/>
  <c r="R12" s="1"/>
  <c r="R13" s="1"/>
  <c r="R17"/>
  <c r="R24"/>
  <c r="R25" s="1"/>
  <c r="R36"/>
  <c r="R37" s="1"/>
  <c r="R49"/>
  <c r="R48"/>
  <c r="R60"/>
  <c r="R61" s="1"/>
  <c r="R72"/>
  <c r="R73" s="1"/>
  <c r="R84"/>
  <c r="R85" s="1"/>
  <c r="Q30"/>
  <c r="Q47"/>
  <c r="Q75"/>
  <c r="Q15"/>
  <c r="Q80"/>
  <c r="Q84" s="1"/>
  <c r="Q85" s="1"/>
  <c r="Q18"/>
  <c r="Q3"/>
  <c r="Q12" s="1"/>
  <c r="Q13" s="1"/>
  <c r="Q63"/>
  <c r="Q33"/>
  <c r="Q36" s="1"/>
  <c r="Q37" s="1"/>
  <c r="Q52"/>
  <c r="Q77"/>
  <c r="Q79"/>
  <c r="Q20"/>
  <c r="Q72"/>
  <c r="Q73" s="1"/>
  <c r="Q48"/>
  <c r="Q49" s="1"/>
  <c r="Q60"/>
  <c r="Q61" s="1"/>
  <c r="P63"/>
  <c r="P15"/>
  <c r="P80"/>
  <c r="P18"/>
  <c r="P3"/>
  <c r="P12" s="1"/>
  <c r="P13" s="1"/>
  <c r="P19"/>
  <c r="P33"/>
  <c r="P36" s="1"/>
  <c r="P37" s="1"/>
  <c r="P52"/>
  <c r="P60" s="1"/>
  <c r="P61" s="1"/>
  <c r="P77"/>
  <c r="P20"/>
  <c r="P45"/>
  <c r="P48" s="1"/>
  <c r="P49" s="1"/>
  <c r="P16"/>
  <c r="P79"/>
  <c r="P42"/>
  <c r="P72"/>
  <c r="P73" s="1"/>
  <c r="O31"/>
  <c r="O63"/>
  <c r="O72" s="1"/>
  <c r="O73" s="1"/>
  <c r="O79"/>
  <c r="O20"/>
  <c r="O24" s="1"/>
  <c r="O25" s="1"/>
  <c r="O82"/>
  <c r="O57"/>
  <c r="O60" s="1"/>
  <c r="O61" s="1"/>
  <c r="O46"/>
  <c r="O39"/>
  <c r="O12"/>
  <c r="O13" s="1"/>
  <c r="O36"/>
  <c r="O37" s="1"/>
  <c r="O48"/>
  <c r="O49" s="1"/>
  <c r="O84"/>
  <c r="O85" s="1"/>
  <c r="N56"/>
  <c r="N34"/>
  <c r="N78"/>
  <c r="N18"/>
  <c r="N24" s="1"/>
  <c r="N25" s="1"/>
  <c r="N39"/>
  <c r="N43"/>
  <c r="N48" s="1"/>
  <c r="N49" s="1"/>
  <c r="N6"/>
  <c r="N58"/>
  <c r="N84"/>
  <c r="N85" s="1"/>
  <c r="N12"/>
  <c r="N13" s="1"/>
  <c r="N36"/>
  <c r="N37" s="1"/>
  <c r="N60"/>
  <c r="N61" s="1"/>
  <c r="N72"/>
  <c r="N73" s="1"/>
  <c r="M63"/>
  <c r="M72" s="1"/>
  <c r="M73" s="1"/>
  <c r="M77"/>
  <c r="M80"/>
  <c r="M44"/>
  <c r="M48" s="1"/>
  <c r="M49" s="1"/>
  <c r="M18"/>
  <c r="M24" s="1"/>
  <c r="M25" s="1"/>
  <c r="M3"/>
  <c r="M46"/>
  <c r="M52"/>
  <c r="M60" s="1"/>
  <c r="M61" s="1"/>
  <c r="M4"/>
  <c r="M12" s="1"/>
  <c r="M13" s="1"/>
  <c r="M84"/>
  <c r="M85" s="1"/>
  <c r="M36"/>
  <c r="M37" s="1"/>
  <c r="L5"/>
  <c r="L77"/>
  <c r="L10"/>
  <c r="L18"/>
  <c r="L22"/>
  <c r="L42"/>
  <c r="L29"/>
  <c r="L20"/>
  <c r="L41"/>
  <c r="L39"/>
  <c r="L36"/>
  <c r="L37" s="1"/>
  <c r="L60"/>
  <c r="L61" s="1"/>
  <c r="L72"/>
  <c r="L73" s="1"/>
  <c r="L84"/>
  <c r="L85" s="1"/>
  <c r="K27"/>
  <c r="K34"/>
  <c r="K3"/>
  <c r="K18"/>
  <c r="K24" s="1"/>
  <c r="K25" s="1"/>
  <c r="K58"/>
  <c r="K6"/>
  <c r="K39"/>
  <c r="K5"/>
  <c r="K36"/>
  <c r="K37" s="1"/>
  <c r="K78"/>
  <c r="K48"/>
  <c r="K49" s="1"/>
  <c r="K60"/>
  <c r="K61" s="1"/>
  <c r="K72"/>
  <c r="K73" s="1"/>
  <c r="K84"/>
  <c r="K85" s="1"/>
  <c r="J7"/>
  <c r="J15"/>
  <c r="J80"/>
  <c r="J44"/>
  <c r="J3"/>
  <c r="J12" s="1"/>
  <c r="J13" s="1"/>
  <c r="J18"/>
  <c r="J20"/>
  <c r="J63"/>
  <c r="J33"/>
  <c r="J42"/>
  <c r="J46"/>
  <c r="J77"/>
  <c r="J52"/>
  <c r="J31"/>
  <c r="J36" s="1"/>
  <c r="J37" s="1"/>
  <c r="J72"/>
  <c r="J73" s="1"/>
  <c r="J60"/>
  <c r="J61" s="1"/>
  <c r="I83"/>
  <c r="I15"/>
  <c r="I80"/>
  <c r="I44"/>
  <c r="I3"/>
  <c r="I12" s="1"/>
  <c r="I13" s="1"/>
  <c r="I18"/>
  <c r="I79"/>
  <c r="I19"/>
  <c r="I16"/>
  <c r="I20"/>
  <c r="I52"/>
  <c r="I60" s="1"/>
  <c r="I61" s="1"/>
  <c r="I63"/>
  <c r="I77"/>
  <c r="I33"/>
  <c r="I36"/>
  <c r="I37" s="1"/>
  <c r="I48"/>
  <c r="I49" s="1"/>
  <c r="I72"/>
  <c r="I73" s="1"/>
  <c r="H56"/>
  <c r="H34"/>
  <c r="H5"/>
  <c r="H6"/>
  <c r="H12" s="1"/>
  <c r="H13" s="1"/>
  <c r="H39"/>
  <c r="H43"/>
  <c r="H27"/>
  <c r="H58"/>
  <c r="H78"/>
  <c r="H84" s="1"/>
  <c r="H85" s="1"/>
  <c r="H32"/>
  <c r="H24"/>
  <c r="H25" s="1"/>
  <c r="H48"/>
  <c r="H49" s="1"/>
  <c r="H72"/>
  <c r="H73" s="1"/>
  <c r="G11"/>
  <c r="G12" s="1"/>
  <c r="G13" s="1"/>
  <c r="G15"/>
  <c r="G24" s="1"/>
  <c r="G25" s="1"/>
  <c r="G56"/>
  <c r="G60" s="1"/>
  <c r="G61" s="1"/>
  <c r="G3"/>
  <c r="G18"/>
  <c r="G5"/>
  <c r="G52"/>
  <c r="G35"/>
  <c r="G20"/>
  <c r="G42"/>
  <c r="G48" s="1"/>
  <c r="G49" s="1"/>
  <c r="G44"/>
  <c r="G77"/>
  <c r="G82"/>
  <c r="G29"/>
  <c r="G73"/>
  <c r="G72"/>
  <c r="F80"/>
  <c r="F56"/>
  <c r="F18"/>
  <c r="F31"/>
  <c r="F5"/>
  <c r="F57"/>
  <c r="F59"/>
  <c r="F46"/>
  <c r="F48" s="1"/>
  <c r="F49" s="1"/>
  <c r="F75"/>
  <c r="F79"/>
  <c r="F63"/>
  <c r="F52"/>
  <c r="F77"/>
  <c r="F32"/>
  <c r="F3"/>
  <c r="F10"/>
  <c r="F24"/>
  <c r="F25" s="1"/>
  <c r="F44"/>
  <c r="F36"/>
  <c r="F37" s="1"/>
  <c r="F60"/>
  <c r="F61" s="1"/>
  <c r="F72"/>
  <c r="F73" s="1"/>
  <c r="E55"/>
  <c r="E34"/>
  <c r="E56"/>
  <c r="E60" s="1"/>
  <c r="E61" s="1"/>
  <c r="E78"/>
  <c r="E84" s="1"/>
  <c r="E85" s="1"/>
  <c r="E58"/>
  <c r="E27"/>
  <c r="E36" s="1"/>
  <c r="E37" s="1"/>
  <c r="E12"/>
  <c r="E13" s="1"/>
  <c r="E25"/>
  <c r="E24"/>
  <c r="E48"/>
  <c r="E49" s="1"/>
  <c r="E73"/>
  <c r="E72"/>
  <c r="D56"/>
  <c r="D60" s="1"/>
  <c r="D61" s="1"/>
  <c r="D6"/>
  <c r="D55"/>
  <c r="D43"/>
  <c r="D34"/>
  <c r="D27"/>
  <c r="D47"/>
  <c r="D78"/>
  <c r="D12"/>
  <c r="D13" s="1"/>
  <c r="D24"/>
  <c r="D25" s="1"/>
  <c r="D36"/>
  <c r="D37" s="1"/>
  <c r="D73"/>
  <c r="D72"/>
  <c r="D84"/>
  <c r="D85" s="1"/>
  <c r="A89"/>
  <c r="C34"/>
  <c r="C78"/>
  <c r="C55"/>
  <c r="C5"/>
  <c r="T84" l="1"/>
  <c r="T85" s="1"/>
  <c r="S84"/>
  <c r="S85" s="1"/>
  <c r="Q24"/>
  <c r="Q25" s="1"/>
  <c r="P84"/>
  <c r="P85" s="1"/>
  <c r="P24"/>
  <c r="P25" s="1"/>
  <c r="L12"/>
  <c r="L13" s="1"/>
  <c r="L24"/>
  <c r="L25" s="1"/>
  <c r="L48"/>
  <c r="L49" s="1"/>
  <c r="K12"/>
  <c r="K13" s="1"/>
  <c r="J24"/>
  <c r="J25" s="1"/>
  <c r="J48"/>
  <c r="J49" s="1"/>
  <c r="J84"/>
  <c r="J85" s="1"/>
  <c r="I84"/>
  <c r="I85" s="1"/>
  <c r="I24"/>
  <c r="I25" s="1"/>
  <c r="H60"/>
  <c r="H61" s="1"/>
  <c r="H36"/>
  <c r="H37" s="1"/>
  <c r="G36"/>
  <c r="G37" s="1"/>
  <c r="G84"/>
  <c r="G85" s="1"/>
  <c r="F84"/>
  <c r="F85" s="1"/>
  <c r="F12"/>
  <c r="F13" s="1"/>
  <c r="D48"/>
  <c r="D49" s="1"/>
  <c r="C43"/>
  <c r="C6"/>
  <c r="C27"/>
  <c r="C56"/>
  <c r="B5"/>
  <c r="B31"/>
  <c r="B46"/>
  <c r="B55"/>
  <c r="B82"/>
  <c r="B63"/>
  <c r="B21"/>
  <c r="W75" l="1"/>
  <c r="W53"/>
  <c r="W45"/>
  <c r="W41"/>
  <c r="W33"/>
  <c r="W22"/>
  <c r="W21"/>
  <c r="W18"/>
  <c r="W9"/>
  <c r="N13" i="4"/>
  <c r="L13"/>
  <c r="J13"/>
  <c r="H13"/>
  <c r="F13"/>
  <c r="D13"/>
  <c r="B13"/>
  <c r="C84" i="1" l="1"/>
  <c r="B84"/>
  <c r="B85" s="1"/>
  <c r="W83"/>
  <c r="W82"/>
  <c r="W81"/>
  <c r="W79"/>
  <c r="W77"/>
  <c r="W76"/>
  <c r="C85" l="1"/>
  <c r="W84"/>
  <c r="W68"/>
  <c r="W55"/>
  <c r="W29"/>
  <c r="W23"/>
  <c r="B89" l="1"/>
  <c r="W85"/>
  <c r="A93"/>
  <c r="C72" l="1"/>
  <c r="B72"/>
  <c r="B73" s="1"/>
  <c r="W71"/>
  <c r="W70"/>
  <c r="W69"/>
  <c r="W67"/>
  <c r="W66"/>
  <c r="W65"/>
  <c r="W64"/>
  <c r="C73" l="1"/>
  <c r="W72"/>
  <c r="B93" l="1"/>
  <c r="W73"/>
  <c r="W59"/>
  <c r="W58"/>
  <c r="W57"/>
  <c r="W56"/>
  <c r="W54"/>
  <c r="W52"/>
  <c r="W51"/>
  <c r="W47"/>
  <c r="W44"/>
  <c r="W43"/>
  <c r="W42"/>
  <c r="W40"/>
  <c r="W39"/>
  <c r="W35"/>
  <c r="W32"/>
  <c r="W31"/>
  <c r="W30"/>
  <c r="W28"/>
  <c r="W20"/>
  <c r="W19"/>
  <c r="W17"/>
  <c r="W16"/>
  <c r="W11"/>
  <c r="W8"/>
  <c r="W7"/>
  <c r="W6"/>
  <c r="W5"/>
  <c r="W4"/>
  <c r="A94"/>
  <c r="A92"/>
  <c r="A91"/>
  <c r="A90"/>
  <c r="A88"/>
  <c r="C24" l="1"/>
  <c r="B48"/>
  <c r="B49" s="1"/>
  <c r="C48"/>
  <c r="B36"/>
  <c r="B37" s="1"/>
  <c r="C36"/>
  <c r="B12"/>
  <c r="B13" s="1"/>
  <c r="C12"/>
  <c r="B60"/>
  <c r="B61" s="1"/>
  <c r="B24"/>
  <c r="B25" s="1"/>
  <c r="C60"/>
  <c r="C25" l="1"/>
  <c r="W48"/>
  <c r="W60"/>
  <c r="W24"/>
  <c r="C13"/>
  <c r="W12"/>
  <c r="C61"/>
  <c r="C49"/>
  <c r="W36"/>
  <c r="C37"/>
  <c r="B91" l="1"/>
  <c r="W37"/>
  <c r="B90"/>
  <c r="W25"/>
  <c r="B94"/>
  <c r="W61"/>
  <c r="B88"/>
  <c r="W13"/>
  <c r="B92"/>
  <c r="W49"/>
  <c r="C92" l="1"/>
  <c r="C93"/>
  <c r="C94"/>
  <c r="C89"/>
  <c r="C91"/>
  <c r="C90"/>
</calcChain>
</file>

<file path=xl/sharedStrings.xml><?xml version="1.0" encoding="utf-8"?>
<sst xmlns="http://schemas.openxmlformats.org/spreadsheetml/2006/main" count="183" uniqueCount="152">
  <si>
    <t>Bonaz</t>
  </si>
  <si>
    <t>Kalle</t>
  </si>
  <si>
    <t>TOT</t>
  </si>
  <si>
    <t>PARZIALI</t>
  </si>
  <si>
    <t xml:space="preserve">CLASSIFICA </t>
  </si>
  <si>
    <t>RIT</t>
  </si>
  <si>
    <t>DOPING</t>
  </si>
  <si>
    <t>DIFF</t>
  </si>
  <si>
    <t>TAPPA</t>
  </si>
  <si>
    <t>CARCERE</t>
  </si>
  <si>
    <t>Maglie finali</t>
  </si>
  <si>
    <t>Maffo</t>
  </si>
  <si>
    <t>tolti tutti i punti conquistati dal ciclista</t>
  </si>
  <si>
    <t>Mantenimento</t>
  </si>
  <si>
    <t>1°</t>
  </si>
  <si>
    <t>2°</t>
  </si>
  <si>
    <t>3°</t>
  </si>
  <si>
    <t>Iaschi</t>
  </si>
  <si>
    <t>Ogni corridore puo vestire e di conseguenza fare punti in una tappa</t>
  </si>
  <si>
    <t xml:space="preserve">con una maglia sola (quella piu importante nell'ordine qua sopra) </t>
  </si>
  <si>
    <t>note:</t>
  </si>
  <si>
    <t>ROSA</t>
  </si>
  <si>
    <t>se un corridore si piazza in piu classifiche</t>
  </si>
  <si>
    <t>prende i punti anche delle altre classifiche</t>
  </si>
  <si>
    <t>non piu solo i punti di quella piu importante</t>
  </si>
  <si>
    <t>Vene</t>
  </si>
  <si>
    <t xml:space="preserve">meglio piazzato nella classifica </t>
  </si>
  <si>
    <t>della maglia rosa</t>
  </si>
  <si>
    <t xml:space="preserve">In caso di parimerito vince chi ha il corridore </t>
  </si>
  <si>
    <t>Regolamento maglie</t>
  </si>
  <si>
    <t>per le maglie finali</t>
  </si>
  <si>
    <t>BIANCA</t>
  </si>
  <si>
    <t>Scarponi</t>
  </si>
  <si>
    <t>Gatto</t>
  </si>
  <si>
    <t>Ferrari</t>
  </si>
  <si>
    <t>ROSSA</t>
  </si>
  <si>
    <t>NERA</t>
  </si>
  <si>
    <t>PT</t>
  </si>
  <si>
    <t>AZZURRA</t>
  </si>
  <si>
    <t>Hesjedal</t>
  </si>
  <si>
    <t>Pirazzi</t>
  </si>
  <si>
    <t>Venerdì</t>
  </si>
  <si>
    <t>Viviani</t>
  </si>
  <si>
    <t>FERRARI Roberto</t>
  </si>
  <si>
    <t>HESJEDAL Ryder</t>
  </si>
  <si>
    <t>URAN URAN Rigoberto</t>
  </si>
  <si>
    <t>SCARPONI Michele</t>
  </si>
  <si>
    <t>PIRAZZI Stefano</t>
  </si>
  <si>
    <t>POZZOVIVO Domenico</t>
  </si>
  <si>
    <t>GATTO Oscar</t>
  </si>
  <si>
    <t>Lombo</t>
  </si>
  <si>
    <t>PUNTEGGI</t>
  </si>
  <si>
    <t>VIVIANI Elia</t>
  </si>
  <si>
    <t>PAOLINI Luca</t>
  </si>
  <si>
    <t>Mius</t>
  </si>
  <si>
    <t>Battaglin</t>
  </si>
  <si>
    <t>Pellizzotti</t>
  </si>
  <si>
    <t>Evans</t>
  </si>
  <si>
    <t>Rabottini</t>
  </si>
  <si>
    <t>Bouhanni</t>
  </si>
  <si>
    <t>Uran</t>
  </si>
  <si>
    <t>Duarte</t>
  </si>
  <si>
    <t>Majka</t>
  </si>
  <si>
    <t>Aru</t>
  </si>
  <si>
    <t>RABOTTINI Matteo</t>
  </si>
  <si>
    <t>BOUHANNI Nacer</t>
  </si>
  <si>
    <t>KELDERMAN Wilco</t>
  </si>
  <si>
    <t>MAJKA Rafal</t>
  </si>
  <si>
    <t>BATTAGLIN Enrico</t>
  </si>
  <si>
    <t>ARU Fabio</t>
  </si>
  <si>
    <t>EVANS Cadel</t>
  </si>
  <si>
    <t>SANCHEZ GONZALEZ Samuel</t>
  </si>
  <si>
    <t>CATALDO Dario</t>
  </si>
  <si>
    <t>PELLIZOTTI Franco</t>
  </si>
  <si>
    <t>DUARTE AREVALO Fabio Andres</t>
  </si>
  <si>
    <t>KISERLOVSKI Robert</t>
  </si>
  <si>
    <t>Quintana X</t>
  </si>
  <si>
    <t>Gasparotto</t>
  </si>
  <si>
    <t>Malori</t>
  </si>
  <si>
    <t>De gent</t>
  </si>
  <si>
    <t>Hoogerland</t>
  </si>
  <si>
    <t>Puzzovivo</t>
  </si>
  <si>
    <t>Mattews X</t>
  </si>
  <si>
    <t>Moser</t>
  </si>
  <si>
    <t>Kelderman</t>
  </si>
  <si>
    <t>Bongiorno</t>
  </si>
  <si>
    <t>Petacchi</t>
  </si>
  <si>
    <t>Swift</t>
  </si>
  <si>
    <t>Samuel sanchez</t>
  </si>
  <si>
    <t>Weening X</t>
  </si>
  <si>
    <t>Basso</t>
  </si>
  <si>
    <t>Kruijswijk</t>
  </si>
  <si>
    <t>Farrar</t>
  </si>
  <si>
    <t>Rolland</t>
  </si>
  <si>
    <t>Rodriguez</t>
  </si>
  <si>
    <t>Hansen</t>
  </si>
  <si>
    <t>Ulissi</t>
  </si>
  <si>
    <t>Kittel X</t>
  </si>
  <si>
    <t>Kiserlowsky</t>
  </si>
  <si>
    <t>Daniel Martin X</t>
  </si>
  <si>
    <t>Igor antone</t>
  </si>
  <si>
    <t>Moreno</t>
  </si>
  <si>
    <t>Colbrelli</t>
  </si>
  <si>
    <t>Roche</t>
  </si>
  <si>
    <t>Rosa</t>
  </si>
  <si>
    <t>Cunego</t>
  </si>
  <si>
    <t>Arredondo</t>
  </si>
  <si>
    <t>Cataldo X</t>
  </si>
  <si>
    <t>Santaromita X</t>
  </si>
  <si>
    <t>Mezgec</t>
  </si>
  <si>
    <t>Nizzolo</t>
  </si>
  <si>
    <t>Paolini</t>
  </si>
  <si>
    <t>Brajcovic</t>
  </si>
  <si>
    <t>boasson Hagen</t>
  </si>
  <si>
    <t>Meyer</t>
  </si>
  <si>
    <t>Niemec</t>
  </si>
  <si>
    <t>Musa</t>
  </si>
  <si>
    <t>FANTAGIRO 2014 (Memorial Marco Pantani e Memorial Davide Cassani come telecronista…. Per l'ultimo classificato...)</t>
  </si>
  <si>
    <t>DE GENDT Thomas</t>
  </si>
  <si>
    <t>MATTHEWS Michael</t>
  </si>
  <si>
    <t>SWIFT Ben</t>
  </si>
  <si>
    <t>KRUIJSWIJK Steven</t>
  </si>
  <si>
    <t>HANSEN Adam</t>
  </si>
  <si>
    <t>ANTON Igor</t>
  </si>
  <si>
    <t>ARREDONDO MORENO Julian David</t>
  </si>
  <si>
    <t>BRAJKOVIC Janez</t>
  </si>
  <si>
    <t>BASSO Ivan</t>
  </si>
  <si>
    <t>CUNEGO Damiano</t>
  </si>
  <si>
    <t>MARTIN Daniel</t>
  </si>
  <si>
    <t>MALORI Adriano</t>
  </si>
  <si>
    <t>PETACCHI Alessandro</t>
  </si>
  <si>
    <t>WEENING Pieter</t>
  </si>
  <si>
    <t>RODRIGUEZ OLIVER Joaquin</t>
  </si>
  <si>
    <t>NIZZOLO Giacomo</t>
  </si>
  <si>
    <t>ROSA Diego</t>
  </si>
  <si>
    <t>MOSER Moreno</t>
  </si>
  <si>
    <t>FARRAR Tyler</t>
  </si>
  <si>
    <t>ULISSI Diego</t>
  </si>
  <si>
    <t>MORENO FERNANDEZ Daniel</t>
  </si>
  <si>
    <t>BOASSON HAGEN Edvald</t>
  </si>
  <si>
    <t>GASPAROTTO Enrico</t>
  </si>
  <si>
    <t>BONGIORNO Francesco Manuel</t>
  </si>
  <si>
    <t>KITTEL Marcel</t>
  </si>
  <si>
    <t>ROCHE Nicholas</t>
  </si>
  <si>
    <t>MEZGEC Luka</t>
  </si>
  <si>
    <t>NIEMIEC Przemyslaw</t>
  </si>
  <si>
    <t>QUINTANA Nairo</t>
  </si>
  <si>
    <t>HOOGERLAND Johnny</t>
  </si>
  <si>
    <t>ROLLAND Pierre</t>
  </si>
  <si>
    <t>COLBRELLI Sonny</t>
  </si>
  <si>
    <t>SANTAROMITA Ivan</t>
  </si>
  <si>
    <t>MEYER Cameron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</si>
</sst>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b/>
      <sz val="9"/>
      <color indexed="22"/>
      <name val="Arial"/>
      <family val="2"/>
    </font>
    <font>
      <b/>
      <sz val="10"/>
      <name val="Arial"/>
      <family val="2"/>
    </font>
    <font>
      <b/>
      <sz val="9"/>
      <color indexed="9"/>
      <name val="Arial"/>
      <family val="2"/>
    </font>
    <font>
      <sz val="9"/>
      <name val="Arial"/>
    </font>
    <font>
      <u/>
      <sz val="9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9"/>
      <color theme="4" tint="0.39997558519241921"/>
      <name val="Arial"/>
      <family val="2"/>
    </font>
    <font>
      <b/>
      <sz val="9"/>
      <color rgb="FFFF0066"/>
      <name val="Arial"/>
      <family val="2"/>
    </font>
    <font>
      <b/>
      <sz val="10"/>
      <color rgb="FFFF0000"/>
      <name val="Arial"/>
      <family val="2"/>
    </font>
    <font>
      <b/>
      <sz val="9"/>
      <color rgb="FF002060"/>
      <name val="Arial"/>
      <family val="2"/>
    </font>
    <font>
      <b/>
      <sz val="9"/>
      <color rgb="FFFF3399"/>
      <name val="Arial"/>
      <family val="2"/>
    </font>
    <font>
      <b/>
      <sz val="9"/>
      <color rgb="FF0070C0"/>
      <name val="Arial"/>
      <family val="2"/>
    </font>
    <font>
      <b/>
      <sz val="9"/>
      <color theme="0" tint="-0.499984740745262"/>
      <name val="Arial"/>
      <family val="2"/>
    </font>
    <font>
      <b/>
      <sz val="9"/>
      <color theme="0"/>
      <name val="Arial"/>
      <family val="2"/>
    </font>
    <font>
      <b/>
      <sz val="9"/>
      <color theme="8" tint="0.39997558519241921"/>
      <name val="Arial"/>
      <family val="2"/>
    </font>
    <font>
      <b/>
      <sz val="9"/>
      <color rgb="FF00B0F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2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0" fontId="5" fillId="4" borderId="0" xfId="0" applyFont="1" applyFill="1"/>
    <xf numFmtId="0" fontId="3" fillId="4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10" fillId="0" borderId="0" xfId="0" applyFont="1" applyFill="1"/>
    <xf numFmtId="0" fontId="11" fillId="0" borderId="0" xfId="0" applyFont="1"/>
    <xf numFmtId="0" fontId="12" fillId="0" borderId="0" xfId="0" applyFont="1"/>
    <xf numFmtId="0" fontId="2" fillId="0" borderId="0" xfId="0" applyFont="1" applyFill="1" applyAlignment="1">
      <alignment horizontal="center"/>
    </xf>
    <xf numFmtId="0" fontId="2" fillId="0" borderId="0" xfId="0" quotePrefix="1" applyFont="1" applyFill="1" applyAlignment="1">
      <alignment horizontal="center"/>
    </xf>
    <xf numFmtId="0" fontId="10" fillId="0" borderId="0" xfId="0" applyFont="1"/>
    <xf numFmtId="0" fontId="14" fillId="0" borderId="0" xfId="0" applyFont="1"/>
    <xf numFmtId="0" fontId="10" fillId="0" borderId="0" xfId="0" applyFont="1" applyFill="1" applyAlignment="1">
      <alignment horizontal="center"/>
    </xf>
    <xf numFmtId="0" fontId="15" fillId="0" borderId="0" xfId="0" applyFont="1" applyFill="1"/>
    <xf numFmtId="0" fontId="16" fillId="0" borderId="0" xfId="0" applyFont="1"/>
    <xf numFmtId="0" fontId="8" fillId="0" borderId="0" xfId="1"/>
    <xf numFmtId="0" fontId="8" fillId="0" borderId="0" xfId="1" applyFont="1"/>
    <xf numFmtId="0" fontId="13" fillId="0" borderId="0" xfId="0" applyFont="1"/>
    <xf numFmtId="0" fontId="8" fillId="0" borderId="0" xfId="0" applyFont="1"/>
    <xf numFmtId="0" fontId="8" fillId="5" borderId="0" xfId="0" applyFont="1" applyFill="1"/>
    <xf numFmtId="0" fontId="0" fillId="5" borderId="0" xfId="0" applyFill="1"/>
    <xf numFmtId="0" fontId="2" fillId="6" borderId="0" xfId="0" applyFont="1" applyFill="1" applyAlignment="1">
      <alignment horizontal="center"/>
    </xf>
    <xf numFmtId="0" fontId="2" fillId="6" borderId="0" xfId="0" applyFont="1" applyFill="1"/>
    <xf numFmtId="0" fontId="17" fillId="0" borderId="0" xfId="0" applyFont="1" applyFill="1"/>
    <xf numFmtId="0" fontId="15" fillId="0" borderId="0" xfId="0" applyFont="1" applyFill="1" applyAlignment="1">
      <alignment horizontal="center"/>
    </xf>
    <xf numFmtId="0" fontId="18" fillId="7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15" fillId="7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16" fillId="0" borderId="0" xfId="0" applyFont="1" applyFill="1"/>
    <xf numFmtId="0" fontId="16" fillId="0" borderId="0" xfId="0" applyFont="1" applyFill="1" applyAlignment="1">
      <alignment horizontal="center"/>
    </xf>
    <xf numFmtId="0" fontId="20" fillId="7" borderId="0" xfId="0" applyFont="1" applyFill="1" applyAlignment="1">
      <alignment horizontal="center"/>
    </xf>
  </cellXfs>
  <cellStyles count="2">
    <cellStyle name="Normale" xfId="0" builtinId="0"/>
    <cellStyle name="Normale 2" xfId="1"/>
  </cellStyles>
  <dxfs count="3"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33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2"/>
  <c:chart>
    <c:plotArea>
      <c:layout>
        <c:manualLayout>
          <c:layoutTarget val="inner"/>
          <c:xMode val="edge"/>
          <c:yMode val="edge"/>
          <c:x val="0.12564134024774701"/>
          <c:y val="8.2508516748261998E-2"/>
          <c:w val="0.70000175280889665"/>
          <c:h val="0.83828653016234156"/>
        </c:manualLayout>
      </c:layout>
      <c:barChart>
        <c:barDir val="col"/>
        <c:grouping val="clustered"/>
        <c:ser>
          <c:idx val="0"/>
          <c:order val="0"/>
          <c:tx>
            <c:strRef>
              <c:f>FANTAGIRO!$A$2</c:f>
              <c:strCache>
                <c:ptCount val="1"/>
                <c:pt idx="0">
                  <c:v>Vene</c:v>
                </c:pt>
              </c:strCache>
            </c:strRef>
          </c:tx>
          <c:spPr>
            <a:solidFill>
              <a:srgbClr val="FF3399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FANTAGIRO!$W$12</c:f>
              <c:numCache>
                <c:formatCode>General</c:formatCode>
                <c:ptCount val="1"/>
                <c:pt idx="0">
                  <c:v>811</c:v>
                </c:pt>
              </c:numCache>
            </c:numRef>
          </c:val>
        </c:ser>
        <c:ser>
          <c:idx val="1"/>
          <c:order val="1"/>
          <c:tx>
            <c:strRef>
              <c:f>FANTAGIRO!$A$14</c:f>
              <c:strCache>
                <c:ptCount val="1"/>
                <c:pt idx="0">
                  <c:v>Kalle</c:v>
                </c:pt>
              </c:strCache>
            </c:strRef>
          </c:tx>
          <c:spPr>
            <a:solidFill>
              <a:srgbClr val="002060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FANTAGIRO!$W$24</c:f>
              <c:numCache>
                <c:formatCode>General</c:formatCode>
                <c:ptCount val="1"/>
                <c:pt idx="0">
                  <c:v>615</c:v>
                </c:pt>
              </c:numCache>
            </c:numRef>
          </c:val>
        </c:ser>
        <c:ser>
          <c:idx val="2"/>
          <c:order val="2"/>
          <c:tx>
            <c:strRef>
              <c:f>FANTAGIRO!$A$26</c:f>
              <c:strCache>
                <c:ptCount val="1"/>
                <c:pt idx="0">
                  <c:v>Bonaz</c:v>
                </c:pt>
              </c:strCache>
            </c:strRef>
          </c:tx>
          <c:spPr>
            <a:solidFill>
              <a:srgbClr val="00B050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FANTAGIRO!$W$36</c:f>
              <c:numCache>
                <c:formatCode>General</c:formatCode>
                <c:ptCount val="1"/>
                <c:pt idx="0">
                  <c:v>455</c:v>
                </c:pt>
              </c:numCache>
            </c:numRef>
          </c:val>
        </c:ser>
        <c:ser>
          <c:idx val="3"/>
          <c:order val="3"/>
          <c:tx>
            <c:strRef>
              <c:f>FANTAGIRO!$A$38</c:f>
              <c:strCache>
                <c:ptCount val="1"/>
                <c:pt idx="0">
                  <c:v>Maffo</c:v>
                </c:pt>
              </c:strCache>
            </c:strRef>
          </c:tx>
          <c:spPr>
            <a:solidFill>
              <a:srgbClr val="0070C0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FANTAGIRO!$W$48</c:f>
              <c:numCache>
                <c:formatCode>General</c:formatCode>
                <c:ptCount val="1"/>
                <c:pt idx="0">
                  <c:v>440</c:v>
                </c:pt>
              </c:numCache>
            </c:numRef>
          </c:val>
        </c:ser>
        <c:ser>
          <c:idx val="4"/>
          <c:order val="4"/>
          <c:tx>
            <c:strRef>
              <c:f>FANTAGIRO!$A$50</c:f>
              <c:strCache>
                <c:ptCount val="1"/>
                <c:pt idx="0">
                  <c:v>Lombo</c:v>
                </c:pt>
              </c:strCache>
            </c:strRef>
          </c:tx>
          <c:spPr>
            <a:solidFill>
              <a:schemeClr val="tx1"/>
            </a:solidFill>
          </c:spPr>
          <c:dLbls>
            <c:showVal val="1"/>
          </c:dLbls>
          <c:cat>
            <c:numRef>
              <c:f>FANTAGIRO!$B$2:$V$2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FANTAGIRO!$W$60</c:f>
              <c:numCache>
                <c:formatCode>General</c:formatCode>
                <c:ptCount val="1"/>
                <c:pt idx="0">
                  <c:v>364</c:v>
                </c:pt>
              </c:numCache>
            </c:numRef>
          </c:val>
        </c:ser>
        <c:ser>
          <c:idx val="5"/>
          <c:order val="5"/>
          <c:tx>
            <c:strRef>
              <c:f>FANTAGIRO!$A$62</c:f>
              <c:strCache>
                <c:ptCount val="1"/>
                <c:pt idx="0">
                  <c:v>Iaschi</c:v>
                </c:pt>
              </c:strCache>
            </c:strRef>
          </c:tx>
          <c:spPr>
            <a:solidFill>
              <a:srgbClr val="FFC000"/>
            </a:solidFill>
          </c:spPr>
          <c:dLbls>
            <c:dLbl>
              <c:idx val="0"/>
              <c:layout/>
              <c:showVal val="1"/>
            </c:dLbl>
            <c:delete val="1"/>
          </c:dLbls>
          <c:val>
            <c:numRef>
              <c:f>FANTAGIRO!$W$72</c:f>
              <c:numCache>
                <c:formatCode>General</c:formatCode>
                <c:ptCount val="1"/>
                <c:pt idx="0">
                  <c:v>369</c:v>
                </c:pt>
              </c:numCache>
            </c:numRef>
          </c:val>
        </c:ser>
        <c:ser>
          <c:idx val="6"/>
          <c:order val="6"/>
          <c:tx>
            <c:strRef>
              <c:f>FANTAGIRO!$A$74</c:f>
              <c:strCache>
                <c:ptCount val="1"/>
                <c:pt idx="0">
                  <c:v>Musa</c:v>
                </c:pt>
              </c:strCache>
            </c:strRef>
          </c:tx>
          <c:spPr>
            <a:solidFill>
              <a:srgbClr val="FF0000"/>
            </a:solidFill>
          </c:spPr>
          <c:dLbls>
            <c:showVal val="1"/>
          </c:dLbls>
          <c:val>
            <c:numRef>
              <c:f>FANTAGIRO!$W$84</c:f>
              <c:numCache>
                <c:formatCode>General</c:formatCode>
                <c:ptCount val="1"/>
                <c:pt idx="0">
                  <c:v>767</c:v>
                </c:pt>
              </c:numCache>
            </c:numRef>
          </c:val>
        </c:ser>
        <c:axId val="57980032"/>
        <c:axId val="57981568"/>
      </c:barChart>
      <c:catAx>
        <c:axId val="57980032"/>
        <c:scaling>
          <c:orientation val="minMax"/>
        </c:scaling>
        <c:delete val="1"/>
        <c:axPos val="b"/>
        <c:numFmt formatCode="General" sourceLinked="1"/>
        <c:tickLblPos val="none"/>
        <c:crossAx val="57981568"/>
        <c:crosses val="autoZero"/>
        <c:auto val="1"/>
        <c:lblAlgn val="ctr"/>
        <c:lblOffset val="100"/>
      </c:catAx>
      <c:valAx>
        <c:axId val="57981568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7980032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5384839165044302"/>
          <c:y val="0.28052909227931194"/>
          <c:w val="0.13064247222863987"/>
          <c:h val="0.61172864601164501"/>
        </c:manualLayout>
      </c:layout>
      <c:spPr>
        <a:solidFill>
          <a:schemeClr val="accent2">
            <a:lumMod val="40000"/>
            <a:lumOff val="60000"/>
          </a:schemeClr>
        </a:solidFill>
      </c:spPr>
    </c:legend>
    <c:plotVisOnly val="1"/>
    <c:dispBlanksAs val="gap"/>
  </c:chart>
  <c:spPr>
    <a:solidFill>
      <a:srgbClr val="FF0066"/>
    </a:solidFill>
    <a:ln>
      <a:solidFill>
        <a:schemeClr val="accent2">
          <a:lumMod val="60000"/>
          <a:lumOff val="40000"/>
        </a:schemeClr>
      </a:solidFill>
    </a:ln>
  </c:spPr>
  <c:txPr>
    <a:bodyPr/>
    <a:lstStyle/>
    <a:p>
      <a:pPr>
        <a:defRPr sz="11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1066" r="0.75000000000001066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2"/>
  <c:chart>
    <c:plotArea>
      <c:layout>
        <c:manualLayout>
          <c:layoutTarget val="inner"/>
          <c:xMode val="edge"/>
          <c:yMode val="edge"/>
          <c:x val="7.6549255622802057E-2"/>
          <c:y val="6.5146683419882792E-2"/>
          <c:w val="0.80801992046291227"/>
          <c:h val="0.75895886184163441"/>
        </c:manualLayout>
      </c:layout>
      <c:lineChart>
        <c:grouping val="standard"/>
        <c:ser>
          <c:idx val="0"/>
          <c:order val="0"/>
          <c:tx>
            <c:strRef>
              <c:f>FANTAGIRO!$A$2</c:f>
              <c:strCache>
                <c:ptCount val="1"/>
                <c:pt idx="0">
                  <c:v>Vene</c:v>
                </c:pt>
              </c:strCache>
            </c:strRef>
          </c:tx>
          <c:spPr>
            <a:ln>
              <a:solidFill>
                <a:srgbClr val="FF3399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FANTAGIRO!$B$13:$W$13</c:f>
              <c:numCache>
                <c:formatCode>General</c:formatCode>
                <c:ptCount val="22"/>
                <c:pt idx="0">
                  <c:v>31</c:v>
                </c:pt>
                <c:pt idx="1">
                  <c:v>63</c:v>
                </c:pt>
                <c:pt idx="2">
                  <c:v>104</c:v>
                </c:pt>
                <c:pt idx="3">
                  <c:v>119</c:v>
                </c:pt>
                <c:pt idx="4">
                  <c:v>174</c:v>
                </c:pt>
                <c:pt idx="5">
                  <c:v>210</c:v>
                </c:pt>
                <c:pt idx="6">
                  <c:v>245</c:v>
                </c:pt>
                <c:pt idx="7">
                  <c:v>275</c:v>
                </c:pt>
                <c:pt idx="8">
                  <c:v>297</c:v>
                </c:pt>
                <c:pt idx="9">
                  <c:v>344</c:v>
                </c:pt>
                <c:pt idx="10">
                  <c:v>359</c:v>
                </c:pt>
                <c:pt idx="11">
                  <c:v>417</c:v>
                </c:pt>
                <c:pt idx="12">
                  <c:v>450</c:v>
                </c:pt>
                <c:pt idx="13">
                  <c:v>475</c:v>
                </c:pt>
                <c:pt idx="14">
                  <c:v>512</c:v>
                </c:pt>
                <c:pt idx="15">
                  <c:v>539</c:v>
                </c:pt>
                <c:pt idx="16">
                  <c:v>575</c:v>
                </c:pt>
                <c:pt idx="17">
                  <c:v>635</c:v>
                </c:pt>
                <c:pt idx="18">
                  <c:v>671</c:v>
                </c:pt>
                <c:pt idx="19">
                  <c:v>691</c:v>
                </c:pt>
                <c:pt idx="20">
                  <c:v>711</c:v>
                </c:pt>
                <c:pt idx="21">
                  <c:v>811</c:v>
                </c:pt>
              </c:numCache>
            </c:numRef>
          </c:val>
        </c:ser>
        <c:ser>
          <c:idx val="1"/>
          <c:order val="1"/>
          <c:tx>
            <c:strRef>
              <c:f>FANTAGIRO!$A$14</c:f>
              <c:strCache>
                <c:ptCount val="1"/>
                <c:pt idx="0">
                  <c:v>Kalle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FANTAGIRO!$B$25:$W$25</c:f>
              <c:numCache>
                <c:formatCode>General</c:formatCode>
                <c:ptCount val="22"/>
                <c:pt idx="0">
                  <c:v>-10</c:v>
                </c:pt>
                <c:pt idx="1">
                  <c:v>-10</c:v>
                </c:pt>
                <c:pt idx="2">
                  <c:v>-10</c:v>
                </c:pt>
                <c:pt idx="3">
                  <c:v>-10</c:v>
                </c:pt>
                <c:pt idx="4">
                  <c:v>18</c:v>
                </c:pt>
                <c:pt idx="5">
                  <c:v>55</c:v>
                </c:pt>
                <c:pt idx="6">
                  <c:v>68</c:v>
                </c:pt>
                <c:pt idx="7">
                  <c:v>124</c:v>
                </c:pt>
                <c:pt idx="8">
                  <c:v>165</c:v>
                </c:pt>
                <c:pt idx="9">
                  <c:v>196</c:v>
                </c:pt>
                <c:pt idx="10">
                  <c:v>236</c:v>
                </c:pt>
                <c:pt idx="11">
                  <c:v>265</c:v>
                </c:pt>
                <c:pt idx="12">
                  <c:v>279</c:v>
                </c:pt>
                <c:pt idx="13">
                  <c:v>292</c:v>
                </c:pt>
                <c:pt idx="14">
                  <c:v>356</c:v>
                </c:pt>
                <c:pt idx="15">
                  <c:v>400</c:v>
                </c:pt>
                <c:pt idx="16">
                  <c:v>433</c:v>
                </c:pt>
                <c:pt idx="17">
                  <c:v>469</c:v>
                </c:pt>
                <c:pt idx="18">
                  <c:v>514</c:v>
                </c:pt>
                <c:pt idx="19">
                  <c:v>540</c:v>
                </c:pt>
                <c:pt idx="20">
                  <c:v>555</c:v>
                </c:pt>
                <c:pt idx="21">
                  <c:v>615</c:v>
                </c:pt>
              </c:numCache>
            </c:numRef>
          </c:val>
        </c:ser>
        <c:ser>
          <c:idx val="2"/>
          <c:order val="2"/>
          <c:tx>
            <c:strRef>
              <c:f>FANTAGIRO!$A$26</c:f>
              <c:strCache>
                <c:ptCount val="1"/>
                <c:pt idx="0">
                  <c:v>Bonaz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FANTAGIRO!$B$37:$W$37</c:f>
              <c:numCache>
                <c:formatCode>General</c:formatCode>
                <c:ptCount val="22"/>
                <c:pt idx="0">
                  <c:v>30</c:v>
                </c:pt>
                <c:pt idx="1">
                  <c:v>61</c:v>
                </c:pt>
                <c:pt idx="2">
                  <c:v>87</c:v>
                </c:pt>
                <c:pt idx="3">
                  <c:v>134</c:v>
                </c:pt>
                <c:pt idx="4">
                  <c:v>156</c:v>
                </c:pt>
                <c:pt idx="5">
                  <c:v>177</c:v>
                </c:pt>
                <c:pt idx="6">
                  <c:v>205</c:v>
                </c:pt>
                <c:pt idx="7">
                  <c:v>231</c:v>
                </c:pt>
                <c:pt idx="8">
                  <c:v>267</c:v>
                </c:pt>
                <c:pt idx="9">
                  <c:v>310</c:v>
                </c:pt>
                <c:pt idx="10">
                  <c:v>327</c:v>
                </c:pt>
                <c:pt idx="11">
                  <c:v>336</c:v>
                </c:pt>
                <c:pt idx="12">
                  <c:v>354</c:v>
                </c:pt>
                <c:pt idx="13">
                  <c:v>350</c:v>
                </c:pt>
                <c:pt idx="14">
                  <c:v>359</c:v>
                </c:pt>
                <c:pt idx="15">
                  <c:v>360</c:v>
                </c:pt>
                <c:pt idx="16">
                  <c:v>366</c:v>
                </c:pt>
                <c:pt idx="17">
                  <c:v>362</c:v>
                </c:pt>
                <c:pt idx="18">
                  <c:v>368</c:v>
                </c:pt>
                <c:pt idx="19">
                  <c:v>374</c:v>
                </c:pt>
                <c:pt idx="20">
                  <c:v>415</c:v>
                </c:pt>
                <c:pt idx="21">
                  <c:v>455</c:v>
                </c:pt>
              </c:numCache>
            </c:numRef>
          </c:val>
        </c:ser>
        <c:ser>
          <c:idx val="3"/>
          <c:order val="3"/>
          <c:tx>
            <c:strRef>
              <c:f>FANTAGIRO!$A$38</c:f>
              <c:strCache>
                <c:ptCount val="1"/>
                <c:pt idx="0">
                  <c:v>Maffo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FANTAGIRO!$B$49:$W$49</c:f>
              <c:numCache>
                <c:formatCode>General</c:formatCode>
                <c:ptCount val="22"/>
                <c:pt idx="0">
                  <c:v>12</c:v>
                </c:pt>
                <c:pt idx="1">
                  <c:v>18</c:v>
                </c:pt>
                <c:pt idx="2">
                  <c:v>34</c:v>
                </c:pt>
                <c:pt idx="3">
                  <c:v>34</c:v>
                </c:pt>
                <c:pt idx="4">
                  <c:v>62</c:v>
                </c:pt>
                <c:pt idx="5">
                  <c:v>75</c:v>
                </c:pt>
                <c:pt idx="6">
                  <c:v>94</c:v>
                </c:pt>
                <c:pt idx="7">
                  <c:v>125</c:v>
                </c:pt>
                <c:pt idx="8">
                  <c:v>159</c:v>
                </c:pt>
                <c:pt idx="9">
                  <c:v>177</c:v>
                </c:pt>
                <c:pt idx="10">
                  <c:v>216</c:v>
                </c:pt>
                <c:pt idx="11">
                  <c:v>247</c:v>
                </c:pt>
                <c:pt idx="12">
                  <c:v>265</c:v>
                </c:pt>
                <c:pt idx="13">
                  <c:v>313</c:v>
                </c:pt>
                <c:pt idx="14">
                  <c:v>344</c:v>
                </c:pt>
                <c:pt idx="15">
                  <c:v>337</c:v>
                </c:pt>
                <c:pt idx="16">
                  <c:v>337</c:v>
                </c:pt>
                <c:pt idx="17">
                  <c:v>361</c:v>
                </c:pt>
                <c:pt idx="18">
                  <c:v>370</c:v>
                </c:pt>
                <c:pt idx="19">
                  <c:v>383</c:v>
                </c:pt>
                <c:pt idx="20">
                  <c:v>410</c:v>
                </c:pt>
                <c:pt idx="21">
                  <c:v>440</c:v>
                </c:pt>
              </c:numCache>
            </c:numRef>
          </c:val>
        </c:ser>
        <c:ser>
          <c:idx val="4"/>
          <c:order val="4"/>
          <c:tx>
            <c:strRef>
              <c:f>FANTAGIRO!$A$50</c:f>
              <c:strCache>
                <c:ptCount val="1"/>
                <c:pt idx="0">
                  <c:v>Lombo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FANTAGIRO!$B$61:$W$61</c:f>
              <c:numCache>
                <c:formatCode>General</c:formatCode>
                <c:ptCount val="22"/>
                <c:pt idx="0">
                  <c:v>7</c:v>
                </c:pt>
                <c:pt idx="1">
                  <c:v>56</c:v>
                </c:pt>
                <c:pt idx="2">
                  <c:v>110</c:v>
                </c:pt>
                <c:pt idx="3">
                  <c:v>126</c:v>
                </c:pt>
                <c:pt idx="4">
                  <c:v>146</c:v>
                </c:pt>
                <c:pt idx="5">
                  <c:v>158</c:v>
                </c:pt>
                <c:pt idx="6">
                  <c:v>183</c:v>
                </c:pt>
                <c:pt idx="7">
                  <c:v>195</c:v>
                </c:pt>
                <c:pt idx="8">
                  <c:v>214</c:v>
                </c:pt>
                <c:pt idx="9">
                  <c:v>215</c:v>
                </c:pt>
                <c:pt idx="10">
                  <c:v>215</c:v>
                </c:pt>
                <c:pt idx="11">
                  <c:v>222</c:v>
                </c:pt>
                <c:pt idx="12">
                  <c:v>244</c:v>
                </c:pt>
                <c:pt idx="13">
                  <c:v>259</c:v>
                </c:pt>
                <c:pt idx="14">
                  <c:v>266</c:v>
                </c:pt>
                <c:pt idx="15">
                  <c:v>281</c:v>
                </c:pt>
                <c:pt idx="16">
                  <c:v>284</c:v>
                </c:pt>
                <c:pt idx="17">
                  <c:v>291</c:v>
                </c:pt>
                <c:pt idx="18">
                  <c:v>306</c:v>
                </c:pt>
                <c:pt idx="19">
                  <c:v>339</c:v>
                </c:pt>
                <c:pt idx="20">
                  <c:v>364</c:v>
                </c:pt>
                <c:pt idx="21">
                  <c:v>364</c:v>
                </c:pt>
              </c:numCache>
            </c:numRef>
          </c:val>
        </c:ser>
        <c:ser>
          <c:idx val="5"/>
          <c:order val="5"/>
          <c:tx>
            <c:strRef>
              <c:f>FANTAGIRO!$A$62</c:f>
              <c:strCache>
                <c:ptCount val="1"/>
                <c:pt idx="0">
                  <c:v>Iaschi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strRef>
              <c:f>FANTAGIRO!$B$2:$W$2</c:f>
              <c:strCach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TOT</c:v>
                </c:pt>
              </c:strCache>
            </c:strRef>
          </c:cat>
          <c:val>
            <c:numRef>
              <c:f>FANTAGIRO!$B$73:$W$73</c:f>
              <c:numCache>
                <c:formatCode>General</c:formatCode>
                <c:ptCount val="22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14</c:v>
                </c:pt>
                <c:pt idx="5">
                  <c:v>14</c:v>
                </c:pt>
                <c:pt idx="6">
                  <c:v>14</c:v>
                </c:pt>
                <c:pt idx="7">
                  <c:v>28</c:v>
                </c:pt>
                <c:pt idx="8">
                  <c:v>31</c:v>
                </c:pt>
                <c:pt idx="9">
                  <c:v>31</c:v>
                </c:pt>
                <c:pt idx="10">
                  <c:v>31</c:v>
                </c:pt>
                <c:pt idx="11">
                  <c:v>37</c:v>
                </c:pt>
                <c:pt idx="12">
                  <c:v>40</c:v>
                </c:pt>
                <c:pt idx="13">
                  <c:v>44</c:v>
                </c:pt>
                <c:pt idx="14">
                  <c:v>63</c:v>
                </c:pt>
                <c:pt idx="15">
                  <c:v>103</c:v>
                </c:pt>
                <c:pt idx="16">
                  <c:v>118</c:v>
                </c:pt>
                <c:pt idx="17">
                  <c:v>139</c:v>
                </c:pt>
                <c:pt idx="18">
                  <c:v>179</c:v>
                </c:pt>
                <c:pt idx="19">
                  <c:v>194</c:v>
                </c:pt>
                <c:pt idx="20">
                  <c:v>209</c:v>
                </c:pt>
                <c:pt idx="21">
                  <c:v>369</c:v>
                </c:pt>
              </c:numCache>
            </c:numRef>
          </c:val>
        </c:ser>
        <c:ser>
          <c:idx val="6"/>
          <c:order val="6"/>
          <c:tx>
            <c:strRef>
              <c:f>FANTAGIRO!$A$74</c:f>
              <c:strCache>
                <c:ptCount val="1"/>
                <c:pt idx="0">
                  <c:v>Musa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val>
            <c:numRef>
              <c:f>FANTAGIRO!$B$85:$W$85</c:f>
              <c:numCache>
                <c:formatCode>General</c:formatCode>
                <c:ptCount val="22"/>
                <c:pt idx="0">
                  <c:v>25</c:v>
                </c:pt>
                <c:pt idx="1">
                  <c:v>56</c:v>
                </c:pt>
                <c:pt idx="2">
                  <c:v>68</c:v>
                </c:pt>
                <c:pt idx="3">
                  <c:v>103</c:v>
                </c:pt>
                <c:pt idx="4">
                  <c:v>144</c:v>
                </c:pt>
                <c:pt idx="5">
                  <c:v>177</c:v>
                </c:pt>
                <c:pt idx="6">
                  <c:v>228</c:v>
                </c:pt>
                <c:pt idx="7">
                  <c:v>263</c:v>
                </c:pt>
                <c:pt idx="8">
                  <c:v>300</c:v>
                </c:pt>
                <c:pt idx="9">
                  <c:v>345</c:v>
                </c:pt>
                <c:pt idx="10">
                  <c:v>382</c:v>
                </c:pt>
                <c:pt idx="11">
                  <c:v>431</c:v>
                </c:pt>
                <c:pt idx="12">
                  <c:v>471</c:v>
                </c:pt>
                <c:pt idx="13">
                  <c:v>505</c:v>
                </c:pt>
                <c:pt idx="14">
                  <c:v>554</c:v>
                </c:pt>
                <c:pt idx="15">
                  <c:v>599</c:v>
                </c:pt>
                <c:pt idx="16">
                  <c:v>615</c:v>
                </c:pt>
                <c:pt idx="17">
                  <c:v>628</c:v>
                </c:pt>
                <c:pt idx="18">
                  <c:v>664</c:v>
                </c:pt>
                <c:pt idx="19">
                  <c:v>677</c:v>
                </c:pt>
                <c:pt idx="20">
                  <c:v>707</c:v>
                </c:pt>
                <c:pt idx="21">
                  <c:v>767</c:v>
                </c:pt>
              </c:numCache>
            </c:numRef>
          </c:val>
        </c:ser>
        <c:marker val="1"/>
        <c:axId val="58432896"/>
        <c:axId val="58455168"/>
      </c:lineChart>
      <c:catAx>
        <c:axId val="5843289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8455168"/>
        <c:crosses val="autoZero"/>
        <c:auto val="1"/>
        <c:lblAlgn val="ctr"/>
        <c:lblOffset val="100"/>
        <c:tickLblSkip val="1"/>
        <c:tickMarkSkip val="1"/>
      </c:catAx>
      <c:valAx>
        <c:axId val="58455168"/>
        <c:scaling>
          <c:orientation val="minMax"/>
        </c:scaling>
        <c:axPos val="l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it-IT"/>
          </a:p>
        </c:txPr>
        <c:crossAx val="58432896"/>
        <c:crosses val="autoZero"/>
        <c:crossBetween val="between"/>
      </c:valAx>
      <c:spPr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9428972694202657"/>
          <c:y val="0.21498399087549208"/>
          <c:w val="9.0355564055021265E-2"/>
          <c:h val="0.48422673127397875"/>
        </c:manualLayout>
      </c:layout>
      <c:spPr>
        <a:solidFill>
          <a:schemeClr val="accent2">
            <a:lumMod val="40000"/>
            <a:lumOff val="60000"/>
          </a:schemeClr>
        </a:solidFill>
      </c:spPr>
    </c:legend>
    <c:plotVisOnly val="1"/>
    <c:dispBlanksAs val="gap"/>
  </c:chart>
  <c:spPr>
    <a:solidFill>
      <a:srgbClr val="FF0066"/>
    </a:solidFill>
  </c:spPr>
  <c:txPr>
    <a:bodyPr/>
    <a:lstStyle/>
    <a:p>
      <a:pPr>
        <a:defRPr sz="1200" b="1">
          <a:solidFill>
            <a:sysClr val="windowText" lastClr="000000"/>
          </a:solidFill>
        </a:defRPr>
      </a:pPr>
      <a:endParaRPr lang="it-IT"/>
    </a:p>
  </c:txPr>
  <c:printSettings>
    <c:headerFooter alignWithMargins="0"/>
    <c:pageMargins b="1" l="0.75000000000001066" r="0.7500000000000106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85</xdr:row>
      <xdr:rowOff>121920</xdr:rowOff>
    </xdr:from>
    <xdr:to>
      <xdr:col>24</xdr:col>
      <xdr:colOff>266700</xdr:colOff>
      <xdr:row>102</xdr:row>
      <xdr:rowOff>76200</xdr:rowOff>
    </xdr:to>
    <xdr:graphicFrame macro="">
      <xdr:nvGraphicFramePr>
        <xdr:cNvPr id="158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105</xdr:row>
      <xdr:rowOff>38100</xdr:rowOff>
    </xdr:from>
    <xdr:to>
      <xdr:col>28</xdr:col>
      <xdr:colOff>561975</xdr:colOff>
      <xdr:row>127</xdr:row>
      <xdr:rowOff>114300</xdr:rowOff>
    </xdr:to>
    <xdr:graphicFrame macro="">
      <xdr:nvGraphicFramePr>
        <xdr:cNvPr id="1582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93"/>
  <sheetViews>
    <sheetView tabSelected="1" topLeftCell="A28" zoomScaleNormal="100" workbookViewId="0">
      <selection activeCell="F9" sqref="F9"/>
    </sheetView>
  </sheetViews>
  <sheetFormatPr defaultRowHeight="13.2"/>
  <cols>
    <col min="1" max="1" width="23.44140625" customWidth="1"/>
    <col min="2" max="2" width="5.21875" bestFit="1" customWidth="1"/>
    <col min="3" max="3" width="4.5546875" customWidth="1"/>
    <col min="4" max="22" width="3.6640625" customWidth="1"/>
    <col min="23" max="23" width="4.88671875" customWidth="1"/>
    <col min="24" max="24" width="1.44140625" customWidth="1"/>
    <col min="25" max="25" width="12.109375" customWidth="1"/>
    <col min="26" max="26" width="5.6640625" customWidth="1"/>
    <col min="27" max="28" width="4.6640625" customWidth="1"/>
  </cols>
  <sheetData>
    <row r="1" spans="1:26">
      <c r="A1" s="25" t="s">
        <v>117</v>
      </c>
      <c r="C1" s="8"/>
      <c r="D1" s="8"/>
      <c r="E1" s="8"/>
      <c r="F1" s="8"/>
      <c r="G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1"/>
      <c r="Y1" s="22" t="s">
        <v>51</v>
      </c>
      <c r="Z1" s="3"/>
    </row>
    <row r="2" spans="1:26">
      <c r="A2" s="25" t="s">
        <v>25</v>
      </c>
      <c r="B2" s="24">
        <v>1</v>
      </c>
      <c r="C2" s="20">
        <v>2</v>
      </c>
      <c r="D2" s="20">
        <v>3</v>
      </c>
      <c r="E2" s="20">
        <v>4</v>
      </c>
      <c r="F2" s="24">
        <v>5</v>
      </c>
      <c r="G2" s="20">
        <v>6</v>
      </c>
      <c r="H2" s="20">
        <v>7</v>
      </c>
      <c r="I2" s="20">
        <v>8</v>
      </c>
      <c r="J2" s="20">
        <v>9</v>
      </c>
      <c r="K2" s="24">
        <v>10</v>
      </c>
      <c r="L2" s="20">
        <v>11</v>
      </c>
      <c r="M2" s="24">
        <v>12</v>
      </c>
      <c r="N2" s="20">
        <v>13</v>
      </c>
      <c r="O2" s="20">
        <v>14</v>
      </c>
      <c r="P2" s="20">
        <v>15</v>
      </c>
      <c r="Q2" s="20">
        <v>16</v>
      </c>
      <c r="R2" s="20">
        <v>17</v>
      </c>
      <c r="S2" s="24">
        <v>18</v>
      </c>
      <c r="T2" s="20">
        <v>19</v>
      </c>
      <c r="U2" s="20">
        <v>20</v>
      </c>
      <c r="V2" s="20">
        <v>21</v>
      </c>
      <c r="W2" s="20" t="s">
        <v>2</v>
      </c>
      <c r="X2" s="4"/>
      <c r="Y2" s="3">
        <v>1</v>
      </c>
      <c r="Z2" s="5">
        <v>25</v>
      </c>
    </row>
    <row r="3" spans="1:26">
      <c r="A3" s="15" t="s">
        <v>45</v>
      </c>
      <c r="B3" s="20"/>
      <c r="C3" s="20"/>
      <c r="D3" s="20"/>
      <c r="E3" s="20"/>
      <c r="F3" s="20">
        <f>14</f>
        <v>14</v>
      </c>
      <c r="G3" s="20">
        <f>1+5</f>
        <v>6</v>
      </c>
      <c r="H3" s="20">
        <v>5</v>
      </c>
      <c r="I3" s="20">
        <f>10+10</f>
        <v>20</v>
      </c>
      <c r="J3" s="20">
        <f>12+10</f>
        <v>22</v>
      </c>
      <c r="K3" s="20">
        <f>3+10</f>
        <v>13</v>
      </c>
      <c r="L3" s="20">
        <v>10</v>
      </c>
      <c r="M3" s="39">
        <f>25+15</f>
        <v>40</v>
      </c>
      <c r="N3" s="36">
        <v>15</v>
      </c>
      <c r="O3" s="36">
        <v>15</v>
      </c>
      <c r="P3" s="36">
        <f>12+15</f>
        <v>27</v>
      </c>
      <c r="Q3" s="20">
        <f>7+10</f>
        <v>17</v>
      </c>
      <c r="R3" s="20">
        <v>10</v>
      </c>
      <c r="S3" s="20">
        <f>5+10</f>
        <v>15</v>
      </c>
      <c r="T3" s="20">
        <f>16+10</f>
        <v>26</v>
      </c>
      <c r="U3" s="20">
        <v>10</v>
      </c>
      <c r="V3" s="20">
        <v>10</v>
      </c>
      <c r="W3" s="20">
        <f>SUM(B3:V3)+50</f>
        <v>325</v>
      </c>
      <c r="X3" s="4"/>
      <c r="Y3" s="3">
        <v>2</v>
      </c>
      <c r="Z3" s="3">
        <v>20</v>
      </c>
    </row>
    <row r="4" spans="1:26">
      <c r="A4" s="2" t="s">
        <v>118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>
        <f>8</f>
        <v>8</v>
      </c>
      <c r="N4" s="20"/>
      <c r="O4" s="20"/>
      <c r="P4" s="20"/>
      <c r="Q4" s="20"/>
      <c r="R4" s="20">
        <f>16</f>
        <v>16</v>
      </c>
      <c r="S4" s="20">
        <f>10</f>
        <v>10</v>
      </c>
      <c r="T4" s="20"/>
      <c r="U4" s="20"/>
      <c r="V4" s="20"/>
      <c r="W4" s="20">
        <f t="shared" ref="W3:W11" si="0">SUM(B4:V4)</f>
        <v>34</v>
      </c>
      <c r="X4" s="4"/>
      <c r="Y4" s="3">
        <v>3</v>
      </c>
      <c r="Z4" s="3">
        <v>16</v>
      </c>
    </row>
    <row r="5" spans="1:26">
      <c r="A5" s="35" t="s">
        <v>119</v>
      </c>
      <c r="B5" s="20">
        <f>25+6</f>
        <v>31</v>
      </c>
      <c r="C5" s="36">
        <f>8+15</f>
        <v>23</v>
      </c>
      <c r="D5" s="36">
        <v>15</v>
      </c>
      <c r="E5" s="36">
        <v>15</v>
      </c>
      <c r="F5" s="36">
        <f>10+15</f>
        <v>25</v>
      </c>
      <c r="G5" s="39">
        <f>25+15</f>
        <v>40</v>
      </c>
      <c r="H5" s="36">
        <f>14+15</f>
        <v>29</v>
      </c>
      <c r="I5" s="20"/>
      <c r="J5" s="20"/>
      <c r="K5" s="20">
        <f>16</f>
        <v>16</v>
      </c>
      <c r="L5" s="33">
        <f>-10</f>
        <v>-10</v>
      </c>
      <c r="M5" s="33"/>
      <c r="N5" s="33"/>
      <c r="O5" s="33"/>
      <c r="P5" s="33"/>
      <c r="Q5" s="33"/>
      <c r="R5" s="33"/>
      <c r="S5" s="33"/>
      <c r="T5" s="33"/>
      <c r="U5" s="33"/>
      <c r="V5" s="33"/>
      <c r="W5" s="33">
        <f t="shared" si="0"/>
        <v>184</v>
      </c>
      <c r="X5" s="4"/>
      <c r="Y5" s="3">
        <v>4</v>
      </c>
      <c r="Z5" s="3">
        <v>14</v>
      </c>
    </row>
    <row r="6" spans="1:26">
      <c r="A6" s="2" t="s">
        <v>120</v>
      </c>
      <c r="B6" s="20"/>
      <c r="C6" s="20">
        <f>9</f>
        <v>9</v>
      </c>
      <c r="D6" s="20">
        <f>20+6</f>
        <v>26</v>
      </c>
      <c r="E6" s="20"/>
      <c r="F6" s="20"/>
      <c r="G6" s="20"/>
      <c r="H6" s="20">
        <f>1</f>
        <v>1</v>
      </c>
      <c r="I6" s="20"/>
      <c r="J6" s="20"/>
      <c r="K6" s="20">
        <f>8</f>
        <v>8</v>
      </c>
      <c r="L6" s="20"/>
      <c r="M6" s="20"/>
      <c r="N6" s="20">
        <f>8</f>
        <v>8</v>
      </c>
      <c r="O6" s="20"/>
      <c r="P6" s="20"/>
      <c r="Q6" s="20"/>
      <c r="R6" s="20"/>
      <c r="S6" s="20"/>
      <c r="T6" s="20"/>
      <c r="U6" s="20"/>
      <c r="V6" s="20"/>
      <c r="W6" s="20">
        <f t="shared" si="0"/>
        <v>52</v>
      </c>
      <c r="X6" s="4"/>
      <c r="Y6" s="3">
        <v>5</v>
      </c>
      <c r="Z6" s="3">
        <v>12</v>
      </c>
    </row>
    <row r="7" spans="1:26">
      <c r="A7" s="35" t="s">
        <v>121</v>
      </c>
      <c r="B7" s="20"/>
      <c r="C7" s="20"/>
      <c r="D7" s="20"/>
      <c r="E7" s="20"/>
      <c r="F7" s="20"/>
      <c r="G7" s="20"/>
      <c r="H7" s="20"/>
      <c r="I7" s="20"/>
      <c r="J7" s="33">
        <f>-10</f>
        <v>-10</v>
      </c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>
        <f t="shared" si="0"/>
        <v>-10</v>
      </c>
      <c r="X7" s="4"/>
      <c r="Y7" s="3">
        <v>6</v>
      </c>
      <c r="Z7" s="3">
        <v>10</v>
      </c>
    </row>
    <row r="8" spans="1:26">
      <c r="A8" s="2" t="s">
        <v>122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>
        <f t="shared" si="0"/>
        <v>0</v>
      </c>
      <c r="X8" s="4"/>
      <c r="Y8" s="3">
        <v>7</v>
      </c>
      <c r="Z8" s="3">
        <v>9</v>
      </c>
    </row>
    <row r="9" spans="1:26">
      <c r="A9" s="2" t="s">
        <v>123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>
        <f>SUM(B9:V9)</f>
        <v>0</v>
      </c>
      <c r="X9" s="4"/>
      <c r="Y9" s="3">
        <v>8</v>
      </c>
      <c r="Z9" s="3">
        <v>8</v>
      </c>
    </row>
    <row r="10" spans="1:26">
      <c r="A10" s="42" t="s">
        <v>124</v>
      </c>
      <c r="B10" s="20"/>
      <c r="C10" s="20"/>
      <c r="D10" s="20"/>
      <c r="E10" s="20"/>
      <c r="F10" s="20">
        <f>16</f>
        <v>16</v>
      </c>
      <c r="G10" s="20"/>
      <c r="H10" s="20"/>
      <c r="I10" s="43">
        <v>10</v>
      </c>
      <c r="J10" s="43">
        <v>10</v>
      </c>
      <c r="K10" s="43">
        <v>10</v>
      </c>
      <c r="L10" s="43">
        <f>5+10</f>
        <v>15</v>
      </c>
      <c r="M10" s="43">
        <v>10</v>
      </c>
      <c r="N10" s="43">
        <v>10</v>
      </c>
      <c r="O10" s="43">
        <v>10</v>
      </c>
      <c r="P10" s="43">
        <v>10</v>
      </c>
      <c r="Q10" s="43">
        <v>10</v>
      </c>
      <c r="R10" s="43">
        <v>10</v>
      </c>
      <c r="S10" s="44">
        <f>25+10</f>
        <v>35</v>
      </c>
      <c r="T10" s="43">
        <v>10</v>
      </c>
      <c r="U10" s="43">
        <v>10</v>
      </c>
      <c r="V10" s="43">
        <v>10</v>
      </c>
      <c r="W10" s="43">
        <f>SUM(B10:V10)+50</f>
        <v>236</v>
      </c>
      <c r="X10" s="4"/>
      <c r="Y10" s="3">
        <v>9</v>
      </c>
      <c r="Z10" s="3">
        <v>7</v>
      </c>
    </row>
    <row r="11" spans="1:26">
      <c r="A11" s="35" t="s">
        <v>125</v>
      </c>
      <c r="B11" s="20"/>
      <c r="C11" s="20"/>
      <c r="D11" s="20"/>
      <c r="E11" s="20"/>
      <c r="F11" s="20"/>
      <c r="G11" s="33">
        <f>-10</f>
        <v>-10</v>
      </c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>
        <f t="shared" si="0"/>
        <v>-10</v>
      </c>
      <c r="X11" s="4"/>
      <c r="Y11" s="3">
        <v>10</v>
      </c>
      <c r="Z11" s="3">
        <v>6</v>
      </c>
    </row>
    <row r="12" spans="1:26">
      <c r="A12" s="2" t="s">
        <v>8</v>
      </c>
      <c r="B12" s="20">
        <f t="shared" ref="B12:I12" si="1">SUM(B3:B11)</f>
        <v>31</v>
      </c>
      <c r="C12" s="20">
        <f t="shared" si="1"/>
        <v>32</v>
      </c>
      <c r="D12" s="20">
        <f t="shared" si="1"/>
        <v>41</v>
      </c>
      <c r="E12" s="20">
        <f t="shared" si="1"/>
        <v>15</v>
      </c>
      <c r="F12" s="20">
        <f t="shared" si="1"/>
        <v>55</v>
      </c>
      <c r="G12" s="20">
        <f t="shared" si="1"/>
        <v>36</v>
      </c>
      <c r="H12" s="20">
        <f t="shared" si="1"/>
        <v>35</v>
      </c>
      <c r="I12" s="20">
        <f t="shared" si="1"/>
        <v>30</v>
      </c>
      <c r="J12" s="20">
        <f t="shared" ref="J12:O12" si="2">SUM(J3:J11)</f>
        <v>22</v>
      </c>
      <c r="K12" s="20">
        <f t="shared" si="2"/>
        <v>47</v>
      </c>
      <c r="L12" s="20">
        <f t="shared" si="2"/>
        <v>15</v>
      </c>
      <c r="M12" s="20">
        <f t="shared" si="2"/>
        <v>58</v>
      </c>
      <c r="N12" s="20">
        <f t="shared" si="2"/>
        <v>33</v>
      </c>
      <c r="O12" s="20">
        <f t="shared" si="2"/>
        <v>25</v>
      </c>
      <c r="P12" s="20">
        <f t="shared" ref="P12:S12" si="3">SUM(P3:P11)</f>
        <v>37</v>
      </c>
      <c r="Q12" s="20">
        <f t="shared" si="3"/>
        <v>27</v>
      </c>
      <c r="R12" s="20">
        <f t="shared" si="3"/>
        <v>36</v>
      </c>
      <c r="S12" s="20">
        <f t="shared" si="3"/>
        <v>60</v>
      </c>
      <c r="T12" s="20">
        <f t="shared" ref="T12:V12" si="4">SUM(T3:T11)</f>
        <v>36</v>
      </c>
      <c r="U12" s="20">
        <f t="shared" si="4"/>
        <v>20</v>
      </c>
      <c r="V12" s="20">
        <f t="shared" si="4"/>
        <v>20</v>
      </c>
      <c r="W12" s="20">
        <f>SUM(W3:W11)</f>
        <v>811</v>
      </c>
      <c r="X12" s="4"/>
      <c r="Y12" s="3">
        <v>11</v>
      </c>
      <c r="Z12" s="3">
        <v>5</v>
      </c>
    </row>
    <row r="13" spans="1:26">
      <c r="A13" s="2" t="s">
        <v>3</v>
      </c>
      <c r="B13" s="20">
        <f>B12</f>
        <v>31</v>
      </c>
      <c r="C13" s="20">
        <f t="shared" ref="C13:V13" si="5">B13+C12</f>
        <v>63</v>
      </c>
      <c r="D13" s="20">
        <f t="shared" si="5"/>
        <v>104</v>
      </c>
      <c r="E13" s="20">
        <f t="shared" si="5"/>
        <v>119</v>
      </c>
      <c r="F13" s="20">
        <f t="shared" si="5"/>
        <v>174</v>
      </c>
      <c r="G13" s="20">
        <f t="shared" si="5"/>
        <v>210</v>
      </c>
      <c r="H13" s="20">
        <f t="shared" si="5"/>
        <v>245</v>
      </c>
      <c r="I13" s="20">
        <f t="shared" si="5"/>
        <v>275</v>
      </c>
      <c r="J13" s="20">
        <f t="shared" si="5"/>
        <v>297</v>
      </c>
      <c r="K13" s="20">
        <f t="shared" si="5"/>
        <v>344</v>
      </c>
      <c r="L13" s="20">
        <f t="shared" si="5"/>
        <v>359</v>
      </c>
      <c r="M13" s="20">
        <f t="shared" si="5"/>
        <v>417</v>
      </c>
      <c r="N13" s="20">
        <f t="shared" si="5"/>
        <v>450</v>
      </c>
      <c r="O13" s="20">
        <f t="shared" si="5"/>
        <v>475</v>
      </c>
      <c r="P13" s="20">
        <f t="shared" si="5"/>
        <v>512</v>
      </c>
      <c r="Q13" s="20">
        <f t="shared" si="5"/>
        <v>539</v>
      </c>
      <c r="R13" s="20">
        <f t="shared" si="5"/>
        <v>575</v>
      </c>
      <c r="S13" s="20">
        <f t="shared" si="5"/>
        <v>635</v>
      </c>
      <c r="T13" s="20">
        <f t="shared" si="5"/>
        <v>671</v>
      </c>
      <c r="U13" s="20">
        <f t="shared" si="5"/>
        <v>691</v>
      </c>
      <c r="V13" s="20">
        <f t="shared" si="5"/>
        <v>711</v>
      </c>
      <c r="W13" s="20">
        <f>W12</f>
        <v>811</v>
      </c>
      <c r="X13" s="4"/>
      <c r="Y13" s="3">
        <v>12</v>
      </c>
      <c r="Z13" s="3">
        <v>4</v>
      </c>
    </row>
    <row r="14" spans="1:26">
      <c r="A14" s="17" t="s">
        <v>1</v>
      </c>
      <c r="B14" s="20">
        <v>1</v>
      </c>
      <c r="C14" s="20">
        <v>2</v>
      </c>
      <c r="D14" s="20">
        <v>3</v>
      </c>
      <c r="E14" s="20">
        <v>4</v>
      </c>
      <c r="F14" s="20">
        <v>5</v>
      </c>
      <c r="G14" s="24">
        <v>6</v>
      </c>
      <c r="H14" s="20">
        <v>7</v>
      </c>
      <c r="I14" s="24">
        <v>8</v>
      </c>
      <c r="J14" s="24">
        <v>9</v>
      </c>
      <c r="K14" s="20">
        <v>10</v>
      </c>
      <c r="L14" s="24">
        <v>11</v>
      </c>
      <c r="M14" s="20">
        <v>12</v>
      </c>
      <c r="N14" s="20">
        <v>13</v>
      </c>
      <c r="O14" s="20">
        <v>14</v>
      </c>
      <c r="P14" s="24">
        <v>15</v>
      </c>
      <c r="Q14" s="20">
        <v>16</v>
      </c>
      <c r="R14" s="24">
        <v>17</v>
      </c>
      <c r="S14" s="20">
        <v>18</v>
      </c>
      <c r="T14" s="24">
        <v>19</v>
      </c>
      <c r="U14" s="20">
        <v>20</v>
      </c>
      <c r="V14" s="20">
        <v>21</v>
      </c>
      <c r="W14" s="20" t="s">
        <v>2</v>
      </c>
      <c r="X14" s="4"/>
      <c r="Y14" s="3">
        <v>13</v>
      </c>
      <c r="Z14" s="3">
        <v>3</v>
      </c>
    </row>
    <row r="15" spans="1:26">
      <c r="A15" s="2" t="s">
        <v>69</v>
      </c>
      <c r="B15" s="20"/>
      <c r="C15" s="20"/>
      <c r="D15" s="20"/>
      <c r="E15" s="20"/>
      <c r="F15" s="20">
        <v>3</v>
      </c>
      <c r="G15" s="20">
        <f>3+3</f>
        <v>6</v>
      </c>
      <c r="H15" s="20">
        <v>3</v>
      </c>
      <c r="I15" s="20">
        <f>7+6</f>
        <v>13</v>
      </c>
      <c r="J15" s="20">
        <f>6+6</f>
        <v>12</v>
      </c>
      <c r="K15" s="20">
        <v>6</v>
      </c>
      <c r="L15" s="20">
        <v>6</v>
      </c>
      <c r="M15" s="20"/>
      <c r="N15" s="20"/>
      <c r="O15" s="20"/>
      <c r="P15" s="38">
        <f>25+6</f>
        <v>31</v>
      </c>
      <c r="Q15" s="20">
        <f>10+3</f>
        <v>13</v>
      </c>
      <c r="R15" s="20">
        <v>3</v>
      </c>
      <c r="S15" s="20">
        <f>7+6</f>
        <v>13</v>
      </c>
      <c r="T15" s="20">
        <f>20+6</f>
        <v>26</v>
      </c>
      <c r="U15" s="20">
        <v>6</v>
      </c>
      <c r="V15" s="20">
        <v>6</v>
      </c>
      <c r="W15" s="20">
        <f>SUM(B15:V15)+30+30</f>
        <v>207</v>
      </c>
      <c r="X15" s="4"/>
      <c r="Y15" s="3">
        <v>14</v>
      </c>
      <c r="Z15" s="3">
        <v>2</v>
      </c>
    </row>
    <row r="16" spans="1:26">
      <c r="A16" s="2" t="s">
        <v>73</v>
      </c>
      <c r="B16" s="20"/>
      <c r="C16" s="20"/>
      <c r="D16" s="20"/>
      <c r="E16" s="20"/>
      <c r="F16" s="20"/>
      <c r="G16" s="20"/>
      <c r="H16" s="20"/>
      <c r="I16" s="20">
        <f>4</f>
        <v>4</v>
      </c>
      <c r="J16" s="20"/>
      <c r="K16" s="20"/>
      <c r="L16" s="20"/>
      <c r="M16" s="20"/>
      <c r="N16" s="20"/>
      <c r="O16" s="20"/>
      <c r="P16" s="20">
        <f>9</f>
        <v>9</v>
      </c>
      <c r="Q16" s="20"/>
      <c r="R16" s="20"/>
      <c r="S16" s="20">
        <f>14</f>
        <v>14</v>
      </c>
      <c r="T16" s="20">
        <f>10</f>
        <v>10</v>
      </c>
      <c r="U16" s="20">
        <f>20</f>
        <v>20</v>
      </c>
      <c r="V16" s="20"/>
      <c r="W16" s="20">
        <f t="shared" ref="W16:W20" si="6">SUM(B16:V16)</f>
        <v>57</v>
      </c>
      <c r="X16" s="4"/>
      <c r="Y16" s="3">
        <v>15</v>
      </c>
      <c r="Z16" s="3">
        <v>1</v>
      </c>
    </row>
    <row r="17" spans="1:28">
      <c r="A17" s="2" t="s">
        <v>47</v>
      </c>
      <c r="B17" s="20"/>
      <c r="C17" s="20"/>
      <c r="D17" s="20"/>
      <c r="E17" s="20"/>
      <c r="F17" s="20"/>
      <c r="G17" s="20"/>
      <c r="H17" s="20"/>
      <c r="I17" s="20">
        <v>3</v>
      </c>
      <c r="J17" s="20">
        <v>3</v>
      </c>
      <c r="K17" s="20">
        <v>3</v>
      </c>
      <c r="L17" s="20">
        <v>3</v>
      </c>
      <c r="M17" s="20">
        <v>3</v>
      </c>
      <c r="N17" s="20">
        <v>3</v>
      </c>
      <c r="O17" s="20"/>
      <c r="P17" s="20"/>
      <c r="Q17" s="20"/>
      <c r="R17" s="38">
        <f>25</f>
        <v>25</v>
      </c>
      <c r="S17" s="20"/>
      <c r="T17" s="20">
        <f>4</f>
        <v>4</v>
      </c>
      <c r="U17" s="20"/>
      <c r="V17" s="20"/>
      <c r="W17" s="20">
        <f t="shared" si="6"/>
        <v>47</v>
      </c>
      <c r="X17" s="4"/>
    </row>
    <row r="18" spans="1:28">
      <c r="A18" s="2" t="s">
        <v>70</v>
      </c>
      <c r="B18" s="20"/>
      <c r="C18" s="20"/>
      <c r="D18" s="20"/>
      <c r="E18" s="20"/>
      <c r="F18" s="20">
        <f>20+5</f>
        <v>25</v>
      </c>
      <c r="G18" s="20">
        <f>16+10</f>
        <v>26</v>
      </c>
      <c r="H18" s="20">
        <v>10</v>
      </c>
      <c r="I18" s="36">
        <f>12+15</f>
        <v>27</v>
      </c>
      <c r="J18" s="36">
        <f>9+15</f>
        <v>24</v>
      </c>
      <c r="K18" s="36">
        <f>7+15</f>
        <v>22</v>
      </c>
      <c r="L18" s="36">
        <f>3+15</f>
        <v>18</v>
      </c>
      <c r="M18" s="20">
        <f>16+10</f>
        <v>26</v>
      </c>
      <c r="N18" s="20">
        <f>1+10</f>
        <v>11</v>
      </c>
      <c r="O18" s="20">
        <v>10</v>
      </c>
      <c r="P18" s="20">
        <f>6+10</f>
        <v>16</v>
      </c>
      <c r="Q18" s="20">
        <f>6+5</f>
        <v>11</v>
      </c>
      <c r="R18" s="20">
        <v>5</v>
      </c>
      <c r="S18" s="20"/>
      <c r="T18" s="20">
        <f>5</f>
        <v>5</v>
      </c>
      <c r="U18" s="20"/>
      <c r="V18" s="20"/>
      <c r="W18" s="20">
        <f>SUM(B18:V18)</f>
        <v>236</v>
      </c>
      <c r="X18" s="4"/>
    </row>
    <row r="19" spans="1:28">
      <c r="A19" s="2" t="s">
        <v>126</v>
      </c>
      <c r="B19" s="20"/>
      <c r="C19" s="20"/>
      <c r="D19" s="20"/>
      <c r="E19" s="20"/>
      <c r="F19" s="20"/>
      <c r="G19" s="20"/>
      <c r="H19" s="20"/>
      <c r="I19" s="20">
        <f>3</f>
        <v>3</v>
      </c>
      <c r="J19" s="20"/>
      <c r="K19" s="20"/>
      <c r="L19" s="20"/>
      <c r="M19" s="20"/>
      <c r="N19" s="20"/>
      <c r="O19" s="20"/>
      <c r="P19" s="20">
        <f>1</f>
        <v>1</v>
      </c>
      <c r="Q19" s="20"/>
      <c r="R19" s="20"/>
      <c r="S19" s="20">
        <f>9</f>
        <v>9</v>
      </c>
      <c r="T19" s="20"/>
      <c r="U19" s="20"/>
      <c r="V19" s="20"/>
      <c r="W19" s="20">
        <f t="shared" si="6"/>
        <v>13</v>
      </c>
      <c r="X19" s="4"/>
      <c r="Y19" s="12" t="s">
        <v>9</v>
      </c>
      <c r="Z19" s="12">
        <v>-100</v>
      </c>
    </row>
    <row r="20" spans="1:28">
      <c r="A20" s="2" t="s">
        <v>44</v>
      </c>
      <c r="B20" s="20"/>
      <c r="C20" s="20"/>
      <c r="D20" s="20"/>
      <c r="E20" s="20"/>
      <c r="F20" s="20"/>
      <c r="G20" s="20">
        <f>5</f>
        <v>5</v>
      </c>
      <c r="H20" s="20"/>
      <c r="I20" s="20">
        <f>6</f>
        <v>6</v>
      </c>
      <c r="J20" s="20">
        <f>2</f>
        <v>2</v>
      </c>
      <c r="K20" s="20"/>
      <c r="L20" s="20">
        <f>9</f>
        <v>9</v>
      </c>
      <c r="M20" s="20"/>
      <c r="N20" s="20"/>
      <c r="O20" s="20">
        <f>3</f>
        <v>3</v>
      </c>
      <c r="P20" s="20">
        <f>7</f>
        <v>7</v>
      </c>
      <c r="Q20" s="20">
        <f>20</f>
        <v>20</v>
      </c>
      <c r="R20" s="20"/>
      <c r="S20" s="20"/>
      <c r="T20" s="20"/>
      <c r="U20" s="20"/>
      <c r="V20" s="20"/>
      <c r="W20" s="20">
        <f t="shared" si="6"/>
        <v>52</v>
      </c>
      <c r="X20" s="4"/>
      <c r="Y20" s="10" t="s">
        <v>5</v>
      </c>
      <c r="Z20" s="10">
        <v>-10</v>
      </c>
    </row>
    <row r="21" spans="1:28">
      <c r="A21" s="35" t="s">
        <v>128</v>
      </c>
      <c r="B21" s="33">
        <f>-10</f>
        <v>-10</v>
      </c>
      <c r="C21" s="33"/>
      <c r="D21" s="33"/>
      <c r="E21" s="34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>
        <f>SUM(B21:V21)</f>
        <v>-10</v>
      </c>
      <c r="X21" s="4"/>
      <c r="Y21" s="11" t="s">
        <v>6</v>
      </c>
      <c r="Z21" s="11">
        <v>-50</v>
      </c>
      <c r="AA21" s="7" t="s">
        <v>12</v>
      </c>
    </row>
    <row r="22" spans="1:28">
      <c r="A22" s="2" t="s">
        <v>127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>
        <f>4</f>
        <v>4</v>
      </c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>
        <f>SUM(B22:V22)</f>
        <v>4</v>
      </c>
      <c r="X22" s="4"/>
      <c r="Y22" s="3"/>
      <c r="Z22" s="3"/>
    </row>
    <row r="23" spans="1:28">
      <c r="A23" s="2" t="s">
        <v>53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>
        <f>9</f>
        <v>9</v>
      </c>
      <c r="W23" s="20">
        <f>SUM(B23:V23)</f>
        <v>9</v>
      </c>
      <c r="X23" s="4"/>
      <c r="Y23" s="6" t="s">
        <v>13</v>
      </c>
      <c r="Z23" s="9" t="s">
        <v>14</v>
      </c>
      <c r="AA23" s="9" t="s">
        <v>15</v>
      </c>
      <c r="AB23" s="9" t="s">
        <v>16</v>
      </c>
    </row>
    <row r="24" spans="1:28">
      <c r="A24" s="2" t="s">
        <v>8</v>
      </c>
      <c r="B24" s="20">
        <f t="shared" ref="B24:V24" si="7">SUM(B15:B23)</f>
        <v>-10</v>
      </c>
      <c r="C24" s="20">
        <f t="shared" si="7"/>
        <v>0</v>
      </c>
      <c r="D24" s="20">
        <f t="shared" si="7"/>
        <v>0</v>
      </c>
      <c r="E24" s="20">
        <f t="shared" si="7"/>
        <v>0</v>
      </c>
      <c r="F24" s="20">
        <f t="shared" si="7"/>
        <v>28</v>
      </c>
      <c r="G24" s="20">
        <f t="shared" si="7"/>
        <v>37</v>
      </c>
      <c r="H24" s="20">
        <f t="shared" si="7"/>
        <v>13</v>
      </c>
      <c r="I24" s="20">
        <f t="shared" si="7"/>
        <v>56</v>
      </c>
      <c r="J24" s="20">
        <f t="shared" si="7"/>
        <v>41</v>
      </c>
      <c r="K24" s="20">
        <f t="shared" si="7"/>
        <v>31</v>
      </c>
      <c r="L24" s="20">
        <f t="shared" si="7"/>
        <v>40</v>
      </c>
      <c r="M24" s="20">
        <f t="shared" si="7"/>
        <v>29</v>
      </c>
      <c r="N24" s="20">
        <f t="shared" si="7"/>
        <v>14</v>
      </c>
      <c r="O24" s="20">
        <f t="shared" si="7"/>
        <v>13</v>
      </c>
      <c r="P24" s="20">
        <f t="shared" si="7"/>
        <v>64</v>
      </c>
      <c r="Q24" s="20">
        <f t="shared" si="7"/>
        <v>44</v>
      </c>
      <c r="R24" s="20">
        <f t="shared" si="7"/>
        <v>33</v>
      </c>
      <c r="S24" s="20">
        <f t="shared" si="7"/>
        <v>36</v>
      </c>
      <c r="T24" s="20">
        <f t="shared" si="7"/>
        <v>45</v>
      </c>
      <c r="U24" s="20">
        <f t="shared" si="7"/>
        <v>26</v>
      </c>
      <c r="V24" s="20">
        <f t="shared" si="7"/>
        <v>15</v>
      </c>
      <c r="W24" s="20">
        <f>SUM(W15:W23)</f>
        <v>615</v>
      </c>
      <c r="Y24" s="19" t="s">
        <v>21</v>
      </c>
      <c r="Z24" s="3">
        <v>15</v>
      </c>
      <c r="AA24" s="3">
        <v>10</v>
      </c>
      <c r="AB24" s="3">
        <v>5</v>
      </c>
    </row>
    <row r="25" spans="1:28">
      <c r="A25" s="2" t="s">
        <v>3</v>
      </c>
      <c r="B25" s="20">
        <f>B24</f>
        <v>-10</v>
      </c>
      <c r="C25" s="20">
        <f t="shared" ref="C25:V25" si="8">B25+C24</f>
        <v>-10</v>
      </c>
      <c r="D25" s="20">
        <f t="shared" si="8"/>
        <v>-10</v>
      </c>
      <c r="E25" s="20">
        <f t="shared" si="8"/>
        <v>-10</v>
      </c>
      <c r="F25" s="20">
        <f t="shared" si="8"/>
        <v>18</v>
      </c>
      <c r="G25" s="20">
        <f t="shared" si="8"/>
        <v>55</v>
      </c>
      <c r="H25" s="20">
        <f t="shared" si="8"/>
        <v>68</v>
      </c>
      <c r="I25" s="20">
        <f t="shared" si="8"/>
        <v>124</v>
      </c>
      <c r="J25" s="20">
        <f t="shared" si="8"/>
        <v>165</v>
      </c>
      <c r="K25" s="20">
        <f t="shared" si="8"/>
        <v>196</v>
      </c>
      <c r="L25" s="20">
        <f t="shared" si="8"/>
        <v>236</v>
      </c>
      <c r="M25" s="20">
        <f t="shared" si="8"/>
        <v>265</v>
      </c>
      <c r="N25" s="20">
        <f t="shared" si="8"/>
        <v>279</v>
      </c>
      <c r="O25" s="20">
        <f t="shared" si="8"/>
        <v>292</v>
      </c>
      <c r="P25" s="20">
        <f t="shared" si="8"/>
        <v>356</v>
      </c>
      <c r="Q25" s="20">
        <f t="shared" si="8"/>
        <v>400</v>
      </c>
      <c r="R25" s="20">
        <f t="shared" si="8"/>
        <v>433</v>
      </c>
      <c r="S25" s="20">
        <f t="shared" si="8"/>
        <v>469</v>
      </c>
      <c r="T25" s="20">
        <f t="shared" si="8"/>
        <v>514</v>
      </c>
      <c r="U25" s="20">
        <f t="shared" si="8"/>
        <v>540</v>
      </c>
      <c r="V25" s="20">
        <f t="shared" si="8"/>
        <v>555</v>
      </c>
      <c r="W25" s="20">
        <f>W24</f>
        <v>615</v>
      </c>
      <c r="X25" s="4"/>
      <c r="Y25" s="22" t="s">
        <v>35</v>
      </c>
      <c r="Z25" s="3">
        <v>10</v>
      </c>
      <c r="AA25" s="3">
        <v>6</v>
      </c>
      <c r="AB25" s="3">
        <v>3</v>
      </c>
    </row>
    <row r="26" spans="1:28">
      <c r="A26" s="17" t="s">
        <v>0</v>
      </c>
      <c r="B26" s="20">
        <v>1</v>
      </c>
      <c r="C26" s="20">
        <v>2</v>
      </c>
      <c r="D26" s="20">
        <v>3</v>
      </c>
      <c r="E26" s="24">
        <v>4</v>
      </c>
      <c r="F26" s="20">
        <v>5</v>
      </c>
      <c r="G26" s="20">
        <v>6</v>
      </c>
      <c r="H26" s="20">
        <v>7</v>
      </c>
      <c r="I26" s="20">
        <v>8</v>
      </c>
      <c r="J26" s="20">
        <v>9</v>
      </c>
      <c r="K26" s="20">
        <v>10</v>
      </c>
      <c r="L26" s="20">
        <v>11</v>
      </c>
      <c r="M26" s="20">
        <v>12</v>
      </c>
      <c r="N26" s="20">
        <v>13</v>
      </c>
      <c r="O26" s="20">
        <v>14</v>
      </c>
      <c r="P26" s="20">
        <v>15</v>
      </c>
      <c r="Q26" s="20">
        <v>16</v>
      </c>
      <c r="R26" s="20">
        <v>17</v>
      </c>
      <c r="S26" s="20">
        <v>18</v>
      </c>
      <c r="T26" s="20">
        <v>19</v>
      </c>
      <c r="U26" s="20">
        <v>20</v>
      </c>
      <c r="V26" s="24">
        <v>21</v>
      </c>
      <c r="W26" s="20" t="s">
        <v>2</v>
      </c>
      <c r="X26" s="4"/>
      <c r="Y26" s="26" t="s">
        <v>38</v>
      </c>
      <c r="Z26" s="3">
        <v>10</v>
      </c>
      <c r="AA26" s="3">
        <v>6</v>
      </c>
      <c r="AB26" s="3">
        <v>3</v>
      </c>
    </row>
    <row r="27" spans="1:28">
      <c r="A27" s="2" t="s">
        <v>43</v>
      </c>
      <c r="B27" s="20"/>
      <c r="C27" s="20">
        <f>12</f>
        <v>12</v>
      </c>
      <c r="D27" s="20">
        <f>9</f>
        <v>9</v>
      </c>
      <c r="E27" s="20">
        <f>14</f>
        <v>14</v>
      </c>
      <c r="F27" s="20"/>
      <c r="G27" s="20"/>
      <c r="H27" s="20">
        <f>12</f>
        <v>12</v>
      </c>
      <c r="I27" s="20"/>
      <c r="J27" s="20"/>
      <c r="K27" s="20">
        <f>14+3</f>
        <v>17</v>
      </c>
      <c r="L27" s="20">
        <v>3</v>
      </c>
      <c r="M27" s="20">
        <v>3</v>
      </c>
      <c r="N27" s="20"/>
      <c r="O27" s="20"/>
      <c r="P27" s="20"/>
      <c r="Q27" s="20"/>
      <c r="R27" s="20"/>
      <c r="S27" s="20"/>
      <c r="T27" s="20"/>
      <c r="U27" s="20"/>
      <c r="V27" s="20">
        <f>12+3</f>
        <v>15</v>
      </c>
      <c r="W27" s="20">
        <f>SUM(B27:V27)+10</f>
        <v>95</v>
      </c>
      <c r="X27" s="4"/>
      <c r="Y27" s="18" t="s">
        <v>31</v>
      </c>
      <c r="Z27" s="3">
        <v>10</v>
      </c>
      <c r="AA27" s="3">
        <v>6</v>
      </c>
      <c r="AB27" s="3">
        <v>3</v>
      </c>
    </row>
    <row r="28" spans="1:28">
      <c r="A28" s="2" t="s">
        <v>129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>
        <f t="shared" ref="W27:W35" si="9">SUM(B28:V28)</f>
        <v>0</v>
      </c>
      <c r="X28" s="4"/>
      <c r="Y28" s="23" t="s">
        <v>36</v>
      </c>
      <c r="Z28" s="3">
        <v>10</v>
      </c>
    </row>
    <row r="29" spans="1:28">
      <c r="A29" s="2" t="s">
        <v>64</v>
      </c>
      <c r="B29" s="20"/>
      <c r="C29" s="20"/>
      <c r="D29" s="20"/>
      <c r="E29" s="20"/>
      <c r="F29" s="20"/>
      <c r="G29" s="20">
        <f>14</f>
        <v>14</v>
      </c>
      <c r="H29" s="20"/>
      <c r="I29" s="20"/>
      <c r="J29" s="20"/>
      <c r="K29" s="20"/>
      <c r="L29" s="20">
        <f>8</f>
        <v>8</v>
      </c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>
        <f>SUM(B29:V29)</f>
        <v>22</v>
      </c>
      <c r="X29" s="4"/>
      <c r="Y29" s="6" t="s">
        <v>10</v>
      </c>
      <c r="Z29" s="9" t="s">
        <v>14</v>
      </c>
      <c r="AA29" s="9" t="s">
        <v>15</v>
      </c>
      <c r="AB29" s="9" t="s">
        <v>16</v>
      </c>
    </row>
    <row r="30" spans="1:28">
      <c r="A30" s="35" t="s">
        <v>130</v>
      </c>
      <c r="B30" s="20"/>
      <c r="C30" s="20"/>
      <c r="D30" s="20">
        <v>10</v>
      </c>
      <c r="E30" s="20">
        <v>10</v>
      </c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33">
        <f>-10</f>
        <v>-10</v>
      </c>
      <c r="R30" s="33"/>
      <c r="S30" s="33"/>
      <c r="T30" s="33"/>
      <c r="U30" s="33"/>
      <c r="V30" s="33"/>
      <c r="W30" s="33">
        <f t="shared" si="9"/>
        <v>10</v>
      </c>
      <c r="X30" s="4"/>
      <c r="Y30" s="19" t="s">
        <v>21</v>
      </c>
      <c r="Z30" s="3">
        <v>100</v>
      </c>
      <c r="AA30" s="3">
        <v>50</v>
      </c>
      <c r="AB30" s="3">
        <v>30</v>
      </c>
    </row>
    <row r="31" spans="1:28">
      <c r="A31" s="35" t="s">
        <v>131</v>
      </c>
      <c r="B31" s="20">
        <f>25+5</f>
        <v>30</v>
      </c>
      <c r="C31" s="20"/>
      <c r="D31" s="20"/>
      <c r="E31" s="20"/>
      <c r="F31" s="20">
        <f>10</f>
        <v>10</v>
      </c>
      <c r="G31" s="20"/>
      <c r="H31" s="20"/>
      <c r="I31" s="20"/>
      <c r="J31" s="38">
        <f>25</f>
        <v>25</v>
      </c>
      <c r="K31" s="20"/>
      <c r="L31" s="20"/>
      <c r="M31" s="20"/>
      <c r="N31" s="20"/>
      <c r="O31" s="33">
        <f>-10</f>
        <v>-10</v>
      </c>
      <c r="P31" s="33"/>
      <c r="Q31" s="33"/>
      <c r="R31" s="33"/>
      <c r="S31" s="33"/>
      <c r="T31" s="33"/>
      <c r="U31" s="33"/>
      <c r="V31" s="33"/>
      <c r="W31" s="33">
        <f t="shared" si="9"/>
        <v>55</v>
      </c>
      <c r="X31" s="4"/>
      <c r="Y31" s="22" t="s">
        <v>35</v>
      </c>
      <c r="Z31" s="3">
        <v>50</v>
      </c>
      <c r="AA31" s="3">
        <v>30</v>
      </c>
      <c r="AB31" s="3">
        <v>10</v>
      </c>
    </row>
    <row r="32" spans="1:28">
      <c r="A32" s="35" t="s">
        <v>132</v>
      </c>
      <c r="B32" s="20"/>
      <c r="C32" s="20"/>
      <c r="D32" s="20"/>
      <c r="E32" s="20"/>
      <c r="F32" s="20">
        <f>9</f>
        <v>9</v>
      </c>
      <c r="G32" s="20"/>
      <c r="H32" s="33">
        <f>-10</f>
        <v>-10</v>
      </c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>
        <f t="shared" si="9"/>
        <v>-1</v>
      </c>
      <c r="X32" s="4"/>
      <c r="Y32" s="26" t="s">
        <v>38</v>
      </c>
      <c r="Z32" s="3">
        <v>50</v>
      </c>
      <c r="AA32" s="3">
        <v>30</v>
      </c>
      <c r="AB32" s="3">
        <v>10</v>
      </c>
    </row>
    <row r="33" spans="1:28">
      <c r="A33" s="2" t="s">
        <v>75</v>
      </c>
      <c r="B33" s="20"/>
      <c r="C33" s="20"/>
      <c r="D33" s="20"/>
      <c r="E33" s="20"/>
      <c r="F33" s="20"/>
      <c r="G33" s="20"/>
      <c r="H33" s="20"/>
      <c r="I33" s="20">
        <f>20</f>
        <v>20</v>
      </c>
      <c r="J33" s="20">
        <f>5</f>
        <v>5</v>
      </c>
      <c r="K33" s="20"/>
      <c r="L33" s="20"/>
      <c r="M33" s="20"/>
      <c r="N33" s="20"/>
      <c r="O33" s="20"/>
      <c r="P33" s="20">
        <f>3</f>
        <v>3</v>
      </c>
      <c r="Q33" s="20">
        <f>5</f>
        <v>5</v>
      </c>
      <c r="R33" s="20"/>
      <c r="S33" s="20"/>
      <c r="T33" s="20"/>
      <c r="U33" s="20"/>
      <c r="V33" s="20"/>
      <c r="W33" s="20">
        <f>SUM(B33:V33)</f>
        <v>33</v>
      </c>
      <c r="X33" s="4"/>
      <c r="Y33" s="18" t="s">
        <v>31</v>
      </c>
      <c r="Z33" s="3">
        <v>50</v>
      </c>
      <c r="AA33" s="3">
        <v>30</v>
      </c>
      <c r="AB33" s="3">
        <v>10</v>
      </c>
    </row>
    <row r="34" spans="1:28">
      <c r="A34" s="2" t="s">
        <v>133</v>
      </c>
      <c r="B34" s="20"/>
      <c r="C34" s="20">
        <f>16+3</f>
        <v>19</v>
      </c>
      <c r="D34" s="20">
        <f>7</f>
        <v>7</v>
      </c>
      <c r="E34" s="20">
        <f>20+3</f>
        <v>23</v>
      </c>
      <c r="F34" s="20">
        <v>3</v>
      </c>
      <c r="G34" s="20">
        <v>3</v>
      </c>
      <c r="H34" s="20">
        <f>20+6</f>
        <v>26</v>
      </c>
      <c r="I34" s="20">
        <v>6</v>
      </c>
      <c r="J34" s="20">
        <v>6</v>
      </c>
      <c r="K34" s="20">
        <f>20+6</f>
        <v>26</v>
      </c>
      <c r="L34" s="20">
        <v>6</v>
      </c>
      <c r="M34" s="20">
        <v>6</v>
      </c>
      <c r="N34" s="20">
        <f>12+6</f>
        <v>18</v>
      </c>
      <c r="O34" s="20">
        <v>6</v>
      </c>
      <c r="P34" s="20">
        <v>6</v>
      </c>
      <c r="Q34" s="20">
        <v>6</v>
      </c>
      <c r="R34" s="20">
        <v>6</v>
      </c>
      <c r="S34" s="20">
        <v>6</v>
      </c>
      <c r="T34" s="20">
        <v>6</v>
      </c>
      <c r="U34" s="20">
        <v>6</v>
      </c>
      <c r="V34" s="20">
        <f>20+6</f>
        <v>26</v>
      </c>
      <c r="W34" s="20">
        <f>SUM(B34:V34)+30</f>
        <v>247</v>
      </c>
      <c r="X34" s="4"/>
      <c r="Y34" s="23" t="s">
        <v>36</v>
      </c>
      <c r="Z34" s="3">
        <v>50</v>
      </c>
    </row>
    <row r="35" spans="1:28">
      <c r="A35" s="35" t="s">
        <v>134</v>
      </c>
      <c r="B35" s="20"/>
      <c r="C35" s="20"/>
      <c r="D35" s="20"/>
      <c r="E35" s="20"/>
      <c r="F35" s="20"/>
      <c r="G35" s="20">
        <f>4</f>
        <v>4</v>
      </c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33">
        <f>-10</f>
        <v>-10</v>
      </c>
      <c r="T35" s="33"/>
      <c r="U35" s="33"/>
      <c r="V35" s="33"/>
      <c r="W35" s="33">
        <f t="shared" si="9"/>
        <v>-6</v>
      </c>
      <c r="X35" s="4"/>
      <c r="Y35" s="6" t="s">
        <v>29</v>
      </c>
      <c r="Z35" s="1"/>
    </row>
    <row r="36" spans="1:28">
      <c r="A36" s="2" t="s">
        <v>8</v>
      </c>
      <c r="B36" s="20">
        <f t="shared" ref="B36:V36" si="10">SUM(B27:B35)</f>
        <v>30</v>
      </c>
      <c r="C36" s="20">
        <f t="shared" si="10"/>
        <v>31</v>
      </c>
      <c r="D36" s="20">
        <f t="shared" si="10"/>
        <v>26</v>
      </c>
      <c r="E36" s="20">
        <f t="shared" si="10"/>
        <v>47</v>
      </c>
      <c r="F36" s="20">
        <f t="shared" si="10"/>
        <v>22</v>
      </c>
      <c r="G36" s="20">
        <f t="shared" si="10"/>
        <v>21</v>
      </c>
      <c r="H36" s="20">
        <f t="shared" si="10"/>
        <v>28</v>
      </c>
      <c r="I36" s="20">
        <f t="shared" si="10"/>
        <v>26</v>
      </c>
      <c r="J36" s="20">
        <f t="shared" si="10"/>
        <v>36</v>
      </c>
      <c r="K36" s="20">
        <f t="shared" si="10"/>
        <v>43</v>
      </c>
      <c r="L36" s="20">
        <f t="shared" si="10"/>
        <v>17</v>
      </c>
      <c r="M36" s="20">
        <f t="shared" si="10"/>
        <v>9</v>
      </c>
      <c r="N36" s="20">
        <f t="shared" si="10"/>
        <v>18</v>
      </c>
      <c r="O36" s="20">
        <f t="shared" si="10"/>
        <v>-4</v>
      </c>
      <c r="P36" s="20">
        <f t="shared" si="10"/>
        <v>9</v>
      </c>
      <c r="Q36" s="20">
        <f t="shared" si="10"/>
        <v>1</v>
      </c>
      <c r="R36" s="20">
        <f t="shared" si="10"/>
        <v>6</v>
      </c>
      <c r="S36" s="20">
        <f t="shared" si="10"/>
        <v>-4</v>
      </c>
      <c r="T36" s="20">
        <f t="shared" si="10"/>
        <v>6</v>
      </c>
      <c r="U36" s="20">
        <f t="shared" si="10"/>
        <v>6</v>
      </c>
      <c r="V36" s="20">
        <f t="shared" si="10"/>
        <v>41</v>
      </c>
      <c r="W36" s="20">
        <f>SUM(W27:W35)</f>
        <v>455</v>
      </c>
      <c r="X36" s="4"/>
      <c r="Y36" s="6" t="s">
        <v>18</v>
      </c>
      <c r="Z36" s="1"/>
    </row>
    <row r="37" spans="1:28">
      <c r="A37" s="2" t="s">
        <v>3</v>
      </c>
      <c r="B37" s="20">
        <f>B36</f>
        <v>30</v>
      </c>
      <c r="C37" s="20">
        <f t="shared" ref="C37:V37" si="11">B37+C36</f>
        <v>61</v>
      </c>
      <c r="D37" s="20">
        <f t="shared" si="11"/>
        <v>87</v>
      </c>
      <c r="E37" s="20">
        <f t="shared" si="11"/>
        <v>134</v>
      </c>
      <c r="F37" s="20">
        <f t="shared" si="11"/>
        <v>156</v>
      </c>
      <c r="G37" s="20">
        <f t="shared" si="11"/>
        <v>177</v>
      </c>
      <c r="H37" s="20">
        <f t="shared" si="11"/>
        <v>205</v>
      </c>
      <c r="I37" s="20">
        <f t="shared" si="11"/>
        <v>231</v>
      </c>
      <c r="J37" s="20">
        <f t="shared" si="11"/>
        <v>267</v>
      </c>
      <c r="K37" s="20">
        <f t="shared" si="11"/>
        <v>310</v>
      </c>
      <c r="L37" s="20">
        <f t="shared" si="11"/>
        <v>327</v>
      </c>
      <c r="M37" s="20">
        <f t="shared" si="11"/>
        <v>336</v>
      </c>
      <c r="N37" s="20">
        <f t="shared" si="11"/>
        <v>354</v>
      </c>
      <c r="O37" s="20">
        <f t="shared" si="11"/>
        <v>350</v>
      </c>
      <c r="P37" s="20">
        <f t="shared" si="11"/>
        <v>359</v>
      </c>
      <c r="Q37" s="20">
        <f t="shared" si="11"/>
        <v>360</v>
      </c>
      <c r="R37" s="20">
        <f t="shared" si="11"/>
        <v>366</v>
      </c>
      <c r="S37" s="20">
        <f t="shared" si="11"/>
        <v>362</v>
      </c>
      <c r="T37" s="20">
        <f t="shared" si="11"/>
        <v>368</v>
      </c>
      <c r="U37" s="20">
        <f t="shared" si="11"/>
        <v>374</v>
      </c>
      <c r="V37" s="20">
        <f t="shared" si="11"/>
        <v>415</v>
      </c>
      <c r="W37" s="20">
        <f>W36</f>
        <v>455</v>
      </c>
      <c r="X37" s="4"/>
      <c r="Y37" s="6" t="s">
        <v>19</v>
      </c>
      <c r="Z37" s="1"/>
    </row>
    <row r="38" spans="1:28">
      <c r="A38" s="17" t="s">
        <v>11</v>
      </c>
      <c r="B38" s="20">
        <v>1</v>
      </c>
      <c r="C38" s="20">
        <v>2</v>
      </c>
      <c r="D38" s="20">
        <v>3</v>
      </c>
      <c r="E38" s="20">
        <v>4</v>
      </c>
      <c r="F38" s="20">
        <v>5</v>
      </c>
      <c r="G38" s="20">
        <v>6</v>
      </c>
      <c r="H38" s="20">
        <v>7</v>
      </c>
      <c r="I38" s="20">
        <v>8</v>
      </c>
      <c r="J38" s="20">
        <v>9</v>
      </c>
      <c r="K38" s="20">
        <v>10</v>
      </c>
      <c r="L38" s="20">
        <v>11</v>
      </c>
      <c r="M38" s="20">
        <v>12</v>
      </c>
      <c r="N38" s="20">
        <v>13</v>
      </c>
      <c r="O38" s="20">
        <v>14</v>
      </c>
      <c r="P38" s="20">
        <v>15</v>
      </c>
      <c r="Q38" s="20">
        <v>16</v>
      </c>
      <c r="R38" s="20">
        <v>17</v>
      </c>
      <c r="S38" s="20">
        <v>18</v>
      </c>
      <c r="T38" s="20">
        <v>19</v>
      </c>
      <c r="U38" s="20">
        <v>20</v>
      </c>
      <c r="V38" s="20">
        <v>21</v>
      </c>
      <c r="W38" s="20" t="s">
        <v>2</v>
      </c>
      <c r="X38" s="4"/>
      <c r="Y38" s="6"/>
      <c r="Z38" s="1"/>
    </row>
    <row r="39" spans="1:28">
      <c r="A39" s="2" t="s">
        <v>68</v>
      </c>
      <c r="B39" s="20"/>
      <c r="C39" s="20"/>
      <c r="D39" s="20"/>
      <c r="E39" s="20"/>
      <c r="F39" s="20"/>
      <c r="G39" s="20"/>
      <c r="H39" s="20">
        <f>9</f>
        <v>9</v>
      </c>
      <c r="I39" s="20"/>
      <c r="J39" s="20"/>
      <c r="K39" s="20">
        <f>12</f>
        <v>12</v>
      </c>
      <c r="L39" s="20">
        <f>16</f>
        <v>16</v>
      </c>
      <c r="M39" s="20"/>
      <c r="N39" s="20">
        <f>5</f>
        <v>5</v>
      </c>
      <c r="O39" s="38">
        <f>25</f>
        <v>25</v>
      </c>
      <c r="P39" s="20"/>
      <c r="Q39" s="20"/>
      <c r="R39" s="20"/>
      <c r="S39" s="20"/>
      <c r="T39" s="20"/>
      <c r="U39" s="20"/>
      <c r="V39" s="20">
        <f>5</f>
        <v>5</v>
      </c>
      <c r="W39" s="20">
        <f t="shared" ref="W39:W47" si="12">SUM(B39:V39)</f>
        <v>72</v>
      </c>
      <c r="X39" s="4"/>
      <c r="Y39" s="6"/>
      <c r="Z39" s="1"/>
    </row>
    <row r="40" spans="1:28">
      <c r="A40" s="2" t="s">
        <v>49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>
        <f t="shared" si="12"/>
        <v>0</v>
      </c>
      <c r="X40" s="4"/>
      <c r="Y40" s="6" t="s">
        <v>20</v>
      </c>
      <c r="Z40" s="1"/>
    </row>
    <row r="41" spans="1:28">
      <c r="A41" s="2" t="s">
        <v>135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>
        <f>10</f>
        <v>10</v>
      </c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>
        <f>SUM(B41:V41)</f>
        <v>10</v>
      </c>
      <c r="X41" s="4"/>
      <c r="Y41" s="6" t="s">
        <v>30</v>
      </c>
      <c r="Z41" s="1"/>
    </row>
    <row r="42" spans="1:28">
      <c r="A42" s="2" t="s">
        <v>74</v>
      </c>
      <c r="B42" s="20"/>
      <c r="C42" s="20"/>
      <c r="D42" s="20"/>
      <c r="E42" s="20"/>
      <c r="F42" s="20"/>
      <c r="G42" s="20">
        <f>6</f>
        <v>6</v>
      </c>
      <c r="H42" s="20"/>
      <c r="I42" s="20"/>
      <c r="J42" s="20">
        <f>6</f>
        <v>6</v>
      </c>
      <c r="K42" s="20"/>
      <c r="L42" s="20">
        <f>7</f>
        <v>7</v>
      </c>
      <c r="M42" s="20"/>
      <c r="N42" s="20"/>
      <c r="O42" s="20"/>
      <c r="P42" s="20">
        <f>20</f>
        <v>20</v>
      </c>
      <c r="Q42" s="20"/>
      <c r="R42" s="20"/>
      <c r="S42" s="20">
        <f>20</f>
        <v>20</v>
      </c>
      <c r="T42" s="20"/>
      <c r="U42" s="20"/>
      <c r="V42" s="20"/>
      <c r="W42" s="20">
        <f t="shared" si="12"/>
        <v>59</v>
      </c>
      <c r="X42" s="4"/>
      <c r="Y42" s="6" t="s">
        <v>22</v>
      </c>
      <c r="Z42" s="1"/>
    </row>
    <row r="43" spans="1:28">
      <c r="A43" s="2" t="s">
        <v>136</v>
      </c>
      <c r="B43" s="20"/>
      <c r="C43" s="20">
        <f>6</f>
        <v>6</v>
      </c>
      <c r="D43" s="20">
        <f>6</f>
        <v>6</v>
      </c>
      <c r="E43" s="20"/>
      <c r="F43" s="20"/>
      <c r="G43" s="20"/>
      <c r="H43" s="20">
        <f>10</f>
        <v>10</v>
      </c>
      <c r="I43" s="20"/>
      <c r="J43" s="20"/>
      <c r="K43" s="20"/>
      <c r="L43" s="20"/>
      <c r="M43" s="20"/>
      <c r="N43" s="20">
        <f>7</f>
        <v>7</v>
      </c>
      <c r="O43" s="20"/>
      <c r="P43" s="20"/>
      <c r="Q43" s="20"/>
      <c r="R43" s="20"/>
      <c r="S43" s="20"/>
      <c r="T43" s="20"/>
      <c r="U43" s="20"/>
      <c r="V43" s="20">
        <f>16</f>
        <v>16</v>
      </c>
      <c r="W43" s="20">
        <f t="shared" si="12"/>
        <v>45</v>
      </c>
      <c r="X43" s="4"/>
      <c r="Y43" s="6" t="s">
        <v>23</v>
      </c>
      <c r="Z43" s="1"/>
    </row>
    <row r="44" spans="1:28">
      <c r="A44" s="35" t="s">
        <v>137</v>
      </c>
      <c r="B44" s="20"/>
      <c r="C44" s="20"/>
      <c r="D44" s="20"/>
      <c r="E44" s="20"/>
      <c r="F44" s="38">
        <f>25</f>
        <v>25</v>
      </c>
      <c r="G44" s="20">
        <f>7</f>
        <v>7</v>
      </c>
      <c r="H44" s="20"/>
      <c r="I44" s="38">
        <f>25+6</f>
        <v>31</v>
      </c>
      <c r="J44" s="20">
        <f>14+6</f>
        <v>20</v>
      </c>
      <c r="K44" s="20">
        <v>6</v>
      </c>
      <c r="L44" s="20">
        <v>6</v>
      </c>
      <c r="M44" s="20">
        <f>20+6</f>
        <v>26</v>
      </c>
      <c r="N44" s="20">
        <v>6</v>
      </c>
      <c r="O44" s="20">
        <v>3</v>
      </c>
      <c r="P44" s="20">
        <v>3</v>
      </c>
      <c r="Q44" s="20"/>
      <c r="R44" s="20"/>
      <c r="S44" s="33">
        <f>-10</f>
        <v>-10</v>
      </c>
      <c r="T44" s="33"/>
      <c r="U44" s="33"/>
      <c r="V44" s="33"/>
      <c r="W44" s="33">
        <f t="shared" si="12"/>
        <v>123</v>
      </c>
      <c r="X44" s="4"/>
      <c r="Y44" s="6" t="s">
        <v>24</v>
      </c>
      <c r="Z44" s="1"/>
    </row>
    <row r="45" spans="1:28">
      <c r="A45" s="2" t="s">
        <v>138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>
        <f>8</f>
        <v>8</v>
      </c>
      <c r="Q45" s="20"/>
      <c r="R45" s="20"/>
      <c r="S45" s="20"/>
      <c r="T45" s="20"/>
      <c r="U45" s="20"/>
      <c r="V45" s="20"/>
      <c r="W45" s="20">
        <f>SUM(B45:V45)</f>
        <v>8</v>
      </c>
      <c r="X45" s="4"/>
      <c r="Y45" s="4"/>
      <c r="Z45" s="1"/>
    </row>
    <row r="46" spans="1:28">
      <c r="A46" s="2" t="s">
        <v>72</v>
      </c>
      <c r="B46" s="20">
        <f>12</f>
        <v>12</v>
      </c>
      <c r="C46" s="20"/>
      <c r="D46" s="20"/>
      <c r="E46" s="20"/>
      <c r="F46" s="20">
        <f>3</f>
        <v>3</v>
      </c>
      <c r="G46" s="20"/>
      <c r="H46" s="20"/>
      <c r="I46" s="20"/>
      <c r="J46" s="20">
        <f>8</f>
        <v>8</v>
      </c>
      <c r="K46" s="20"/>
      <c r="L46" s="20"/>
      <c r="M46" s="20">
        <f>5</f>
        <v>5</v>
      </c>
      <c r="N46" s="20"/>
      <c r="O46" s="20">
        <f>20</f>
        <v>20</v>
      </c>
      <c r="P46" s="20"/>
      <c r="Q46" s="20">
        <v>3</v>
      </c>
      <c r="R46" s="20"/>
      <c r="S46" s="20">
        <f>8+6</f>
        <v>14</v>
      </c>
      <c r="T46" s="20">
        <f>6+3</f>
        <v>9</v>
      </c>
      <c r="U46" s="20">
        <f>7+6</f>
        <v>13</v>
      </c>
      <c r="V46" s="20">
        <v>6</v>
      </c>
      <c r="W46" s="20">
        <f>SUM(B46:V46)+30</f>
        <v>123</v>
      </c>
      <c r="X46" s="4"/>
      <c r="Y46" s="6" t="s">
        <v>28</v>
      </c>
      <c r="Z46" s="1"/>
    </row>
    <row r="47" spans="1:28">
      <c r="A47" s="35" t="s">
        <v>139</v>
      </c>
      <c r="B47" s="21"/>
      <c r="C47" s="20"/>
      <c r="D47" s="20">
        <f>10</f>
        <v>10</v>
      </c>
      <c r="E47" s="20"/>
      <c r="F47" s="2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33">
        <f>-10</f>
        <v>-10</v>
      </c>
      <c r="R47" s="33"/>
      <c r="S47" s="33"/>
      <c r="T47" s="33"/>
      <c r="U47" s="33"/>
      <c r="V47" s="33"/>
      <c r="W47" s="33">
        <f t="shared" si="12"/>
        <v>0</v>
      </c>
      <c r="X47" s="4"/>
      <c r="Y47" s="6" t="s">
        <v>26</v>
      </c>
      <c r="Z47" s="1"/>
    </row>
    <row r="48" spans="1:28">
      <c r="A48" s="2" t="s">
        <v>8</v>
      </c>
      <c r="B48" s="20">
        <f t="shared" ref="B48:V48" si="13">SUM(B39:B47)</f>
        <v>12</v>
      </c>
      <c r="C48" s="20">
        <f t="shared" si="13"/>
        <v>6</v>
      </c>
      <c r="D48" s="20">
        <f t="shared" si="13"/>
        <v>16</v>
      </c>
      <c r="E48" s="20">
        <f t="shared" si="13"/>
        <v>0</v>
      </c>
      <c r="F48" s="20">
        <f t="shared" si="13"/>
        <v>28</v>
      </c>
      <c r="G48" s="20">
        <f t="shared" si="13"/>
        <v>13</v>
      </c>
      <c r="H48" s="20">
        <f t="shared" si="13"/>
        <v>19</v>
      </c>
      <c r="I48" s="20">
        <f t="shared" si="13"/>
        <v>31</v>
      </c>
      <c r="J48" s="20">
        <f t="shared" si="13"/>
        <v>34</v>
      </c>
      <c r="K48" s="20">
        <f t="shared" si="13"/>
        <v>18</v>
      </c>
      <c r="L48" s="20">
        <f t="shared" si="13"/>
        <v>39</v>
      </c>
      <c r="M48" s="20">
        <f t="shared" si="13"/>
        <v>31</v>
      </c>
      <c r="N48" s="20">
        <f t="shared" si="13"/>
        <v>18</v>
      </c>
      <c r="O48" s="20">
        <f t="shared" si="13"/>
        <v>48</v>
      </c>
      <c r="P48" s="20">
        <f t="shared" si="13"/>
        <v>31</v>
      </c>
      <c r="Q48" s="20">
        <f t="shared" si="13"/>
        <v>-7</v>
      </c>
      <c r="R48" s="20">
        <f t="shared" si="13"/>
        <v>0</v>
      </c>
      <c r="S48" s="20">
        <f t="shared" si="13"/>
        <v>24</v>
      </c>
      <c r="T48" s="20">
        <f t="shared" si="13"/>
        <v>9</v>
      </c>
      <c r="U48" s="20">
        <f t="shared" si="13"/>
        <v>13</v>
      </c>
      <c r="V48" s="20">
        <f t="shared" si="13"/>
        <v>27</v>
      </c>
      <c r="W48" s="20">
        <f>SUM(W39:W47)</f>
        <v>440</v>
      </c>
      <c r="X48" s="4"/>
      <c r="Y48" s="6" t="s">
        <v>27</v>
      </c>
      <c r="Z48" s="1"/>
    </row>
    <row r="49" spans="1:26">
      <c r="A49" s="2" t="s">
        <v>3</v>
      </c>
      <c r="B49" s="20">
        <f>B48</f>
        <v>12</v>
      </c>
      <c r="C49" s="20">
        <f t="shared" ref="C49:V49" si="14">B49+C48</f>
        <v>18</v>
      </c>
      <c r="D49" s="20">
        <f t="shared" si="14"/>
        <v>34</v>
      </c>
      <c r="E49" s="20">
        <f t="shared" si="14"/>
        <v>34</v>
      </c>
      <c r="F49" s="20">
        <f t="shared" si="14"/>
        <v>62</v>
      </c>
      <c r="G49" s="20">
        <f t="shared" si="14"/>
        <v>75</v>
      </c>
      <c r="H49" s="20">
        <f t="shared" si="14"/>
        <v>94</v>
      </c>
      <c r="I49" s="20">
        <f t="shared" si="14"/>
        <v>125</v>
      </c>
      <c r="J49" s="20">
        <f t="shared" si="14"/>
        <v>159</v>
      </c>
      <c r="K49" s="20">
        <f t="shared" si="14"/>
        <v>177</v>
      </c>
      <c r="L49" s="20">
        <f t="shared" si="14"/>
        <v>216</v>
      </c>
      <c r="M49" s="20">
        <f t="shared" si="14"/>
        <v>247</v>
      </c>
      <c r="N49" s="20">
        <f t="shared" si="14"/>
        <v>265</v>
      </c>
      <c r="O49" s="20">
        <f t="shared" si="14"/>
        <v>313</v>
      </c>
      <c r="P49" s="20">
        <f t="shared" si="14"/>
        <v>344</v>
      </c>
      <c r="Q49" s="20">
        <f t="shared" si="14"/>
        <v>337</v>
      </c>
      <c r="R49" s="20">
        <f t="shared" si="14"/>
        <v>337</v>
      </c>
      <c r="S49" s="20">
        <f t="shared" si="14"/>
        <v>361</v>
      </c>
      <c r="T49" s="20">
        <f t="shared" si="14"/>
        <v>370</v>
      </c>
      <c r="U49" s="20">
        <f t="shared" si="14"/>
        <v>383</v>
      </c>
      <c r="V49" s="20">
        <f t="shared" si="14"/>
        <v>410</v>
      </c>
      <c r="W49" s="20">
        <f>W48</f>
        <v>440</v>
      </c>
      <c r="X49" s="4"/>
      <c r="Z49" s="1"/>
    </row>
    <row r="50" spans="1:26">
      <c r="A50" s="17" t="s">
        <v>50</v>
      </c>
      <c r="B50" s="20">
        <v>1</v>
      </c>
      <c r="C50" s="24">
        <v>2</v>
      </c>
      <c r="D50" s="24">
        <v>3</v>
      </c>
      <c r="E50" s="20">
        <v>4</v>
      </c>
      <c r="F50" s="20">
        <v>5</v>
      </c>
      <c r="G50" s="20">
        <v>6</v>
      </c>
      <c r="H50" s="20">
        <v>7</v>
      </c>
      <c r="I50" s="20">
        <v>8</v>
      </c>
      <c r="J50" s="20">
        <v>9</v>
      </c>
      <c r="K50" s="20">
        <v>10</v>
      </c>
      <c r="L50" s="20">
        <v>11</v>
      </c>
      <c r="M50" s="20">
        <v>12</v>
      </c>
      <c r="N50" s="20">
        <v>13</v>
      </c>
      <c r="O50" s="20">
        <v>14</v>
      </c>
      <c r="P50" s="20">
        <v>15</v>
      </c>
      <c r="Q50" s="20">
        <v>16</v>
      </c>
      <c r="R50" s="20">
        <v>17</v>
      </c>
      <c r="S50" s="20">
        <v>18</v>
      </c>
      <c r="T50" s="20">
        <v>19</v>
      </c>
      <c r="U50" s="24">
        <v>20</v>
      </c>
      <c r="V50" s="20">
        <v>21</v>
      </c>
      <c r="W50" s="20" t="s">
        <v>2</v>
      </c>
      <c r="X50" s="4"/>
    </row>
    <row r="51" spans="1:26">
      <c r="A51" s="2" t="s">
        <v>140</v>
      </c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>
        <f t="shared" ref="W51:W59" si="15">SUM(B51:V51)</f>
        <v>0</v>
      </c>
      <c r="X51" s="4"/>
    </row>
    <row r="52" spans="1:26">
      <c r="A52" s="2" t="s">
        <v>48</v>
      </c>
      <c r="B52" s="20"/>
      <c r="C52" s="20"/>
      <c r="D52" s="20"/>
      <c r="E52" s="20"/>
      <c r="F52" s="20">
        <f>7</f>
        <v>7</v>
      </c>
      <c r="G52" s="20">
        <f>2</f>
        <v>2</v>
      </c>
      <c r="H52" s="20"/>
      <c r="I52" s="20">
        <f>9</f>
        <v>9</v>
      </c>
      <c r="J52" s="20">
        <f>16</f>
        <v>16</v>
      </c>
      <c r="K52" s="20"/>
      <c r="L52" s="20"/>
      <c r="M52" s="20">
        <f>7</f>
        <v>7</v>
      </c>
      <c r="N52" s="20"/>
      <c r="O52" s="20"/>
      <c r="P52" s="20">
        <f>4</f>
        <v>4</v>
      </c>
      <c r="Q52" s="20">
        <f>12</f>
        <v>12</v>
      </c>
      <c r="R52" s="20"/>
      <c r="S52" s="20">
        <f>4</f>
        <v>4</v>
      </c>
      <c r="T52" s="20">
        <f>12</f>
        <v>12</v>
      </c>
      <c r="U52" s="20"/>
      <c r="V52" s="20"/>
      <c r="W52" s="20">
        <f t="shared" si="15"/>
        <v>73</v>
      </c>
      <c r="X52" s="4"/>
    </row>
    <row r="53" spans="1:26">
      <c r="A53" s="2" t="s">
        <v>141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>
        <f>16</f>
        <v>16</v>
      </c>
      <c r="V53" s="20"/>
      <c r="W53" s="20">
        <f>SUM(B53:V53)</f>
        <v>16</v>
      </c>
      <c r="X53" s="4"/>
    </row>
    <row r="54" spans="1:26">
      <c r="A54" s="2" t="s">
        <v>71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>
        <f t="shared" si="15"/>
        <v>0</v>
      </c>
      <c r="X54" s="4"/>
    </row>
    <row r="55" spans="1:26">
      <c r="A55" s="35" t="s">
        <v>142</v>
      </c>
      <c r="B55" s="20">
        <f>7</f>
        <v>7</v>
      </c>
      <c r="C55" s="37">
        <f>25+10</f>
        <v>35</v>
      </c>
      <c r="D55" s="37">
        <f>25+10</f>
        <v>35</v>
      </c>
      <c r="E55" s="33">
        <f>-10</f>
        <v>-10</v>
      </c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>
        <f>SUM(B55:V55)</f>
        <v>67</v>
      </c>
      <c r="X55" s="4"/>
      <c r="Z55" s="1"/>
    </row>
    <row r="56" spans="1:26">
      <c r="A56" s="2" t="s">
        <v>52</v>
      </c>
      <c r="B56" s="20"/>
      <c r="C56" s="20">
        <f>14</f>
        <v>14</v>
      </c>
      <c r="D56" s="20">
        <f>16+3</f>
        <v>19</v>
      </c>
      <c r="E56" s="20">
        <f>12+6</f>
        <v>18</v>
      </c>
      <c r="F56" s="24">
        <f>10</f>
        <v>10</v>
      </c>
      <c r="G56" s="24">
        <f>10</f>
        <v>10</v>
      </c>
      <c r="H56" s="20">
        <f>6+3</f>
        <v>9</v>
      </c>
      <c r="I56" s="20">
        <v>3</v>
      </c>
      <c r="J56" s="20">
        <v>3</v>
      </c>
      <c r="K56" s="20"/>
      <c r="L56" s="20"/>
      <c r="M56" s="20"/>
      <c r="N56" s="20">
        <f>10+3</f>
        <v>13</v>
      </c>
      <c r="O56" s="20">
        <v>3</v>
      </c>
      <c r="P56" s="20">
        <v>3</v>
      </c>
      <c r="Q56" s="20">
        <v>3</v>
      </c>
      <c r="R56" s="20">
        <v>3</v>
      </c>
      <c r="S56" s="20">
        <v>3</v>
      </c>
      <c r="T56" s="20">
        <v>3</v>
      </c>
      <c r="U56" s="20">
        <v>3</v>
      </c>
      <c r="V56" s="20"/>
      <c r="W56" s="20">
        <f t="shared" si="15"/>
        <v>120</v>
      </c>
      <c r="X56" s="4"/>
      <c r="Z56" s="1"/>
    </row>
    <row r="57" spans="1:26">
      <c r="A57" s="2" t="s">
        <v>143</v>
      </c>
      <c r="B57" s="20"/>
      <c r="C57" s="20"/>
      <c r="D57" s="20"/>
      <c r="E57" s="20"/>
      <c r="F57" s="20">
        <f>1</f>
        <v>1</v>
      </c>
      <c r="G57" s="20"/>
      <c r="H57" s="20"/>
      <c r="I57" s="20"/>
      <c r="J57" s="20"/>
      <c r="K57" s="20"/>
      <c r="L57" s="20"/>
      <c r="M57" s="20"/>
      <c r="N57" s="20"/>
      <c r="O57" s="20">
        <f>12</f>
        <v>12</v>
      </c>
      <c r="P57" s="20"/>
      <c r="Q57" s="20"/>
      <c r="R57" s="20"/>
      <c r="S57" s="20"/>
      <c r="T57" s="20"/>
      <c r="U57" s="20">
        <f>14</f>
        <v>14</v>
      </c>
      <c r="V57" s="20"/>
      <c r="W57" s="20">
        <f t="shared" si="15"/>
        <v>27</v>
      </c>
      <c r="X57" s="4"/>
      <c r="Z57" s="1"/>
    </row>
    <row r="58" spans="1:26">
      <c r="A58" s="2" t="s">
        <v>144</v>
      </c>
      <c r="B58" s="20"/>
      <c r="C58" s="20"/>
      <c r="D58" s="20"/>
      <c r="E58" s="20">
        <f>8</f>
        <v>8</v>
      </c>
      <c r="F58" s="20"/>
      <c r="G58" s="20"/>
      <c r="H58" s="20">
        <f>16</f>
        <v>16</v>
      </c>
      <c r="I58" s="20"/>
      <c r="J58" s="20"/>
      <c r="K58" s="20">
        <f>1</f>
        <v>1</v>
      </c>
      <c r="L58" s="20"/>
      <c r="M58" s="20"/>
      <c r="N58" s="20">
        <f>9</f>
        <v>9</v>
      </c>
      <c r="O58" s="20"/>
      <c r="P58" s="20"/>
      <c r="Q58" s="20"/>
      <c r="R58" s="20"/>
      <c r="S58" s="20"/>
      <c r="T58" s="20"/>
      <c r="U58" s="20"/>
      <c r="V58" s="38">
        <f>25</f>
        <v>25</v>
      </c>
      <c r="W58" s="20">
        <f t="shared" si="15"/>
        <v>59</v>
      </c>
      <c r="X58" s="4"/>
      <c r="Z58" s="1"/>
    </row>
    <row r="59" spans="1:26">
      <c r="A59" s="2" t="s">
        <v>145</v>
      </c>
      <c r="B59" s="20"/>
      <c r="C59" s="20"/>
      <c r="D59" s="20"/>
      <c r="E59" s="20"/>
      <c r="F59" s="20">
        <f>2</f>
        <v>2</v>
      </c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>
        <f t="shared" si="15"/>
        <v>2</v>
      </c>
      <c r="X59" s="4"/>
      <c r="Z59" s="1"/>
    </row>
    <row r="60" spans="1:26">
      <c r="A60" s="2" t="s">
        <v>8</v>
      </c>
      <c r="B60" s="20">
        <f t="shared" ref="B60:U60" si="16">SUM(B51:B59)</f>
        <v>7</v>
      </c>
      <c r="C60" s="20">
        <f t="shared" si="16"/>
        <v>49</v>
      </c>
      <c r="D60" s="20">
        <f t="shared" si="16"/>
        <v>54</v>
      </c>
      <c r="E60" s="20">
        <f t="shared" si="16"/>
        <v>16</v>
      </c>
      <c r="F60" s="20">
        <f t="shared" si="16"/>
        <v>20</v>
      </c>
      <c r="G60" s="20">
        <f t="shared" si="16"/>
        <v>12</v>
      </c>
      <c r="H60" s="20">
        <f t="shared" si="16"/>
        <v>25</v>
      </c>
      <c r="I60" s="20">
        <f t="shared" si="16"/>
        <v>12</v>
      </c>
      <c r="J60" s="20">
        <f t="shared" si="16"/>
        <v>19</v>
      </c>
      <c r="K60" s="20">
        <f t="shared" si="16"/>
        <v>1</v>
      </c>
      <c r="L60" s="20">
        <f t="shared" si="16"/>
        <v>0</v>
      </c>
      <c r="M60" s="20">
        <f t="shared" si="16"/>
        <v>7</v>
      </c>
      <c r="N60" s="20">
        <f t="shared" si="16"/>
        <v>22</v>
      </c>
      <c r="O60" s="20">
        <f t="shared" si="16"/>
        <v>15</v>
      </c>
      <c r="P60" s="20">
        <f t="shared" si="16"/>
        <v>7</v>
      </c>
      <c r="Q60" s="20">
        <f t="shared" si="16"/>
        <v>15</v>
      </c>
      <c r="R60" s="20">
        <f t="shared" si="16"/>
        <v>3</v>
      </c>
      <c r="S60" s="20">
        <f t="shared" si="16"/>
        <v>7</v>
      </c>
      <c r="T60" s="20">
        <f t="shared" si="16"/>
        <v>15</v>
      </c>
      <c r="U60" s="20">
        <f t="shared" si="16"/>
        <v>33</v>
      </c>
      <c r="V60" s="20">
        <f t="shared" ref="V60" si="17">SUM(V51:V59)</f>
        <v>25</v>
      </c>
      <c r="W60" s="20">
        <f>SUM(W51:W59)</f>
        <v>364</v>
      </c>
      <c r="X60" s="4"/>
      <c r="Z60" s="1"/>
    </row>
    <row r="61" spans="1:26">
      <c r="A61" s="2" t="s">
        <v>3</v>
      </c>
      <c r="B61" s="20">
        <f>B60</f>
        <v>7</v>
      </c>
      <c r="C61" s="20">
        <f t="shared" ref="C61:V61" si="18">B61+C60</f>
        <v>56</v>
      </c>
      <c r="D61" s="20">
        <f t="shared" si="18"/>
        <v>110</v>
      </c>
      <c r="E61" s="20">
        <f t="shared" si="18"/>
        <v>126</v>
      </c>
      <c r="F61" s="20">
        <f t="shared" si="18"/>
        <v>146</v>
      </c>
      <c r="G61" s="20">
        <f t="shared" si="18"/>
        <v>158</v>
      </c>
      <c r="H61" s="20">
        <f t="shared" si="18"/>
        <v>183</v>
      </c>
      <c r="I61" s="20">
        <f t="shared" si="18"/>
        <v>195</v>
      </c>
      <c r="J61" s="20">
        <f t="shared" si="18"/>
        <v>214</v>
      </c>
      <c r="K61" s="20">
        <f t="shared" si="18"/>
        <v>215</v>
      </c>
      <c r="L61" s="20">
        <f t="shared" si="18"/>
        <v>215</v>
      </c>
      <c r="M61" s="20">
        <f t="shared" si="18"/>
        <v>222</v>
      </c>
      <c r="N61" s="20">
        <f t="shared" si="18"/>
        <v>244</v>
      </c>
      <c r="O61" s="20">
        <f t="shared" si="18"/>
        <v>259</v>
      </c>
      <c r="P61" s="20">
        <f t="shared" si="18"/>
        <v>266</v>
      </c>
      <c r="Q61" s="20">
        <f t="shared" si="18"/>
        <v>281</v>
      </c>
      <c r="R61" s="20">
        <f t="shared" si="18"/>
        <v>284</v>
      </c>
      <c r="S61" s="20">
        <f t="shared" si="18"/>
        <v>291</v>
      </c>
      <c r="T61" s="20">
        <f t="shared" si="18"/>
        <v>306</v>
      </c>
      <c r="U61" s="20">
        <f t="shared" si="18"/>
        <v>339</v>
      </c>
      <c r="V61" s="20">
        <f t="shared" si="18"/>
        <v>364</v>
      </c>
      <c r="W61" s="20">
        <f>W60</f>
        <v>364</v>
      </c>
      <c r="X61" s="1"/>
      <c r="Y61" s="4"/>
      <c r="Z61" s="1"/>
    </row>
    <row r="62" spans="1:26">
      <c r="A62" s="17" t="s">
        <v>17</v>
      </c>
      <c r="B62" s="20">
        <v>1</v>
      </c>
      <c r="C62" s="20">
        <v>2</v>
      </c>
      <c r="D62" s="20">
        <v>3</v>
      </c>
      <c r="E62" s="20">
        <v>4</v>
      </c>
      <c r="F62" s="20">
        <v>5</v>
      </c>
      <c r="G62" s="20">
        <v>6</v>
      </c>
      <c r="H62" s="20">
        <v>7</v>
      </c>
      <c r="I62" s="20">
        <v>8</v>
      </c>
      <c r="J62" s="20">
        <v>9</v>
      </c>
      <c r="K62" s="20">
        <v>10</v>
      </c>
      <c r="L62" s="20">
        <v>11</v>
      </c>
      <c r="M62" s="20">
        <v>12</v>
      </c>
      <c r="N62" s="20">
        <v>13</v>
      </c>
      <c r="O62" s="20">
        <v>14</v>
      </c>
      <c r="P62" s="20">
        <v>15</v>
      </c>
      <c r="Q62" s="20">
        <v>16</v>
      </c>
      <c r="R62" s="20">
        <v>17</v>
      </c>
      <c r="S62" s="20">
        <v>18</v>
      </c>
      <c r="T62" s="20">
        <v>19</v>
      </c>
      <c r="U62" s="20">
        <v>20</v>
      </c>
      <c r="V62" s="20">
        <v>21</v>
      </c>
      <c r="W62" s="20" t="s">
        <v>2</v>
      </c>
      <c r="X62" s="4"/>
      <c r="Y62" s="4"/>
      <c r="Z62" s="1"/>
    </row>
    <row r="63" spans="1:26">
      <c r="A63" s="25" t="s">
        <v>146</v>
      </c>
      <c r="B63" s="20">
        <f>8</f>
        <v>8</v>
      </c>
      <c r="C63" s="20"/>
      <c r="D63" s="20"/>
      <c r="E63" s="20"/>
      <c r="F63" s="20">
        <f>6</f>
        <v>6</v>
      </c>
      <c r="G63" s="20"/>
      <c r="H63" s="20"/>
      <c r="I63" s="20">
        <f>14</f>
        <v>14</v>
      </c>
      <c r="J63" s="20">
        <f>3</f>
        <v>3</v>
      </c>
      <c r="K63" s="20"/>
      <c r="L63" s="20"/>
      <c r="M63" s="20">
        <f>3+3</f>
        <v>6</v>
      </c>
      <c r="N63" s="20">
        <v>3</v>
      </c>
      <c r="O63" s="20">
        <f>1+3</f>
        <v>4</v>
      </c>
      <c r="P63" s="20">
        <f>16+3</f>
        <v>19</v>
      </c>
      <c r="Q63" s="39">
        <f>25+15</f>
        <v>40</v>
      </c>
      <c r="R63" s="36">
        <v>15</v>
      </c>
      <c r="S63" s="36">
        <f>6+15</f>
        <v>21</v>
      </c>
      <c r="T63" s="39">
        <f>25+15</f>
        <v>40</v>
      </c>
      <c r="U63" s="36">
        <v>15</v>
      </c>
      <c r="V63" s="36">
        <v>15</v>
      </c>
      <c r="W63" s="36">
        <f>SUM(B63:V63)+100+10+50</f>
        <v>369</v>
      </c>
      <c r="X63" s="4"/>
      <c r="Y63" s="4"/>
      <c r="Z63" s="1"/>
    </row>
    <row r="64" spans="1:26">
      <c r="A64" s="2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>
        <f t="shared" ref="W63:W71" si="19">SUM(B64:V64)</f>
        <v>0</v>
      </c>
      <c r="X64" s="4"/>
      <c r="Y64" s="1"/>
      <c r="Z64" s="1"/>
    </row>
    <row r="65" spans="1:26">
      <c r="A65" s="2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>
        <f t="shared" si="19"/>
        <v>0</v>
      </c>
      <c r="X65" s="4"/>
      <c r="Y65" s="1"/>
      <c r="Z65" s="1"/>
    </row>
    <row r="66" spans="1:26">
      <c r="A66" s="2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>
        <f t="shared" si="19"/>
        <v>0</v>
      </c>
      <c r="X66" s="4"/>
      <c r="Y66" s="1"/>
      <c r="Z66" s="1"/>
    </row>
    <row r="67" spans="1:26">
      <c r="A67" s="2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>
        <f t="shared" si="19"/>
        <v>0</v>
      </c>
      <c r="X67" s="4"/>
      <c r="Y67" s="1"/>
      <c r="Z67" s="1"/>
    </row>
    <row r="68" spans="1:26">
      <c r="A68" s="2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>
        <f>SUM(B68:V68)</f>
        <v>0</v>
      </c>
      <c r="X68" s="4"/>
      <c r="Y68" s="1"/>
      <c r="Z68" s="1"/>
    </row>
    <row r="69" spans="1:26">
      <c r="A69" s="2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>
        <f t="shared" si="19"/>
        <v>0</v>
      </c>
      <c r="X69" s="4"/>
      <c r="Y69" s="1"/>
      <c r="Z69" s="1"/>
    </row>
    <row r="70" spans="1:26">
      <c r="A70" s="2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>
        <f t="shared" si="19"/>
        <v>0</v>
      </c>
      <c r="X70" s="4"/>
      <c r="Y70" s="1"/>
      <c r="Z70" s="1"/>
    </row>
    <row r="71" spans="1:26">
      <c r="A71" s="2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>
        <f t="shared" si="19"/>
        <v>0</v>
      </c>
      <c r="X71" s="4"/>
      <c r="Y71" s="1"/>
      <c r="Z71" s="1"/>
    </row>
    <row r="72" spans="1:26">
      <c r="A72" s="2" t="s">
        <v>8</v>
      </c>
      <c r="B72" s="20">
        <f t="shared" ref="B72:V72" si="20">SUM(B63:B71)</f>
        <v>8</v>
      </c>
      <c r="C72" s="20">
        <f t="shared" si="20"/>
        <v>0</v>
      </c>
      <c r="D72" s="20">
        <f t="shared" si="20"/>
        <v>0</v>
      </c>
      <c r="E72" s="20">
        <f t="shared" si="20"/>
        <v>0</v>
      </c>
      <c r="F72" s="20">
        <f t="shared" si="20"/>
        <v>6</v>
      </c>
      <c r="G72" s="20">
        <f t="shared" si="20"/>
        <v>0</v>
      </c>
      <c r="H72" s="20">
        <f t="shared" si="20"/>
        <v>0</v>
      </c>
      <c r="I72" s="20">
        <f t="shared" si="20"/>
        <v>14</v>
      </c>
      <c r="J72" s="20">
        <f t="shared" si="20"/>
        <v>3</v>
      </c>
      <c r="K72" s="20">
        <f t="shared" si="20"/>
        <v>0</v>
      </c>
      <c r="L72" s="20">
        <f t="shared" si="20"/>
        <v>0</v>
      </c>
      <c r="M72" s="20">
        <f t="shared" si="20"/>
        <v>6</v>
      </c>
      <c r="N72" s="20">
        <f t="shared" si="20"/>
        <v>3</v>
      </c>
      <c r="O72" s="20">
        <f t="shared" si="20"/>
        <v>4</v>
      </c>
      <c r="P72" s="20">
        <f t="shared" si="20"/>
        <v>19</v>
      </c>
      <c r="Q72" s="20">
        <f t="shared" si="20"/>
        <v>40</v>
      </c>
      <c r="R72" s="20">
        <f t="shared" si="20"/>
        <v>15</v>
      </c>
      <c r="S72" s="20">
        <f t="shared" si="20"/>
        <v>21</v>
      </c>
      <c r="T72" s="20">
        <f t="shared" si="20"/>
        <v>40</v>
      </c>
      <c r="U72" s="20">
        <f t="shared" si="20"/>
        <v>15</v>
      </c>
      <c r="V72" s="20">
        <f t="shared" si="20"/>
        <v>15</v>
      </c>
      <c r="W72" s="20">
        <f>SUM(W63:W71)</f>
        <v>369</v>
      </c>
      <c r="X72" s="4"/>
      <c r="Y72" s="1"/>
      <c r="Z72" s="1"/>
    </row>
    <row r="73" spans="1:26">
      <c r="A73" s="2" t="s">
        <v>3</v>
      </c>
      <c r="B73" s="20">
        <f>B72</f>
        <v>8</v>
      </c>
      <c r="C73" s="20">
        <f t="shared" ref="C73:V73" si="21">B73+C72</f>
        <v>8</v>
      </c>
      <c r="D73" s="20">
        <f t="shared" si="21"/>
        <v>8</v>
      </c>
      <c r="E73" s="20">
        <f t="shared" si="21"/>
        <v>8</v>
      </c>
      <c r="F73" s="20">
        <f t="shared" si="21"/>
        <v>14</v>
      </c>
      <c r="G73" s="20">
        <f t="shared" si="21"/>
        <v>14</v>
      </c>
      <c r="H73" s="20">
        <f t="shared" si="21"/>
        <v>14</v>
      </c>
      <c r="I73" s="20">
        <f t="shared" si="21"/>
        <v>28</v>
      </c>
      <c r="J73" s="20">
        <f t="shared" si="21"/>
        <v>31</v>
      </c>
      <c r="K73" s="20">
        <f t="shared" si="21"/>
        <v>31</v>
      </c>
      <c r="L73" s="20">
        <f t="shared" si="21"/>
        <v>31</v>
      </c>
      <c r="M73" s="20">
        <f t="shared" si="21"/>
        <v>37</v>
      </c>
      <c r="N73" s="20">
        <f t="shared" si="21"/>
        <v>40</v>
      </c>
      <c r="O73" s="20">
        <f t="shared" si="21"/>
        <v>44</v>
      </c>
      <c r="P73" s="20">
        <f t="shared" si="21"/>
        <v>63</v>
      </c>
      <c r="Q73" s="20">
        <f t="shared" si="21"/>
        <v>103</v>
      </c>
      <c r="R73" s="20">
        <f t="shared" si="21"/>
        <v>118</v>
      </c>
      <c r="S73" s="20">
        <f t="shared" si="21"/>
        <v>139</v>
      </c>
      <c r="T73" s="20">
        <f t="shared" si="21"/>
        <v>179</v>
      </c>
      <c r="U73" s="20">
        <f t="shared" si="21"/>
        <v>194</v>
      </c>
      <c r="V73" s="20">
        <f t="shared" si="21"/>
        <v>209</v>
      </c>
      <c r="W73" s="20">
        <f>W72</f>
        <v>369</v>
      </c>
      <c r="X73" s="1"/>
      <c r="Y73" s="1"/>
      <c r="Z73" s="1"/>
    </row>
    <row r="74" spans="1:26">
      <c r="A74" s="17" t="s">
        <v>116</v>
      </c>
      <c r="B74" s="20">
        <v>1</v>
      </c>
      <c r="C74" s="20">
        <v>2</v>
      </c>
      <c r="D74" s="20">
        <v>3</v>
      </c>
      <c r="E74" s="20">
        <v>4</v>
      </c>
      <c r="F74" s="20">
        <v>5</v>
      </c>
      <c r="G74" s="20">
        <v>6</v>
      </c>
      <c r="H74" s="24">
        <v>7</v>
      </c>
      <c r="I74" s="20">
        <v>8</v>
      </c>
      <c r="J74" s="20">
        <v>9</v>
      </c>
      <c r="K74" s="20">
        <v>10</v>
      </c>
      <c r="L74" s="20">
        <v>11</v>
      </c>
      <c r="M74" s="20">
        <v>12</v>
      </c>
      <c r="N74" s="24">
        <v>13</v>
      </c>
      <c r="O74" s="20">
        <v>14</v>
      </c>
      <c r="P74" s="20">
        <v>15</v>
      </c>
      <c r="Q74" s="24">
        <v>16</v>
      </c>
      <c r="R74" s="20">
        <v>17</v>
      </c>
      <c r="S74" s="20">
        <v>18</v>
      </c>
      <c r="T74" s="20">
        <v>19</v>
      </c>
      <c r="U74" s="20">
        <v>20</v>
      </c>
      <c r="V74" s="20">
        <v>21</v>
      </c>
      <c r="W74" s="20" t="s">
        <v>2</v>
      </c>
      <c r="X74" s="1"/>
      <c r="Y74" s="1"/>
      <c r="Z74" s="1"/>
    </row>
    <row r="75" spans="1:26">
      <c r="A75" s="35" t="s">
        <v>46</v>
      </c>
      <c r="B75" s="20"/>
      <c r="C75" s="20"/>
      <c r="D75" s="20"/>
      <c r="E75" s="20"/>
      <c r="F75" s="20">
        <f>4</f>
        <v>4</v>
      </c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33">
        <f>-10</f>
        <v>-10</v>
      </c>
      <c r="R75" s="33"/>
      <c r="S75" s="33"/>
      <c r="T75" s="33"/>
      <c r="U75" s="33"/>
      <c r="V75" s="33"/>
      <c r="W75" s="33">
        <f>SUM(B75:V75)</f>
        <v>-6</v>
      </c>
      <c r="X75" s="1"/>
      <c r="Y75" s="1"/>
      <c r="Z75" s="1"/>
    </row>
    <row r="76" spans="1:26">
      <c r="A76" s="2" t="s">
        <v>147</v>
      </c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>
        <f t="shared" ref="W76:W79" si="22">SUM(B76:V76)</f>
        <v>0</v>
      </c>
      <c r="X76" s="1"/>
      <c r="Y76" s="1"/>
      <c r="Z76" s="1"/>
    </row>
    <row r="77" spans="1:26">
      <c r="A77" s="2" t="s">
        <v>66</v>
      </c>
      <c r="B77" s="20"/>
      <c r="C77" s="20"/>
      <c r="D77" s="20"/>
      <c r="E77" s="20"/>
      <c r="F77" s="20">
        <f>8</f>
        <v>8</v>
      </c>
      <c r="G77" s="20">
        <f>9</f>
        <v>9</v>
      </c>
      <c r="H77" s="20"/>
      <c r="I77" s="20">
        <f>16</f>
        <v>16</v>
      </c>
      <c r="J77" s="20">
        <f>10</f>
        <v>10</v>
      </c>
      <c r="K77" s="20"/>
      <c r="L77" s="20">
        <f>14+3</f>
        <v>17</v>
      </c>
      <c r="M77" s="20">
        <f>9+6</f>
        <v>15</v>
      </c>
      <c r="N77" s="20">
        <v>6</v>
      </c>
      <c r="O77" s="20">
        <v>6</v>
      </c>
      <c r="P77" s="20">
        <f>5</f>
        <v>5</v>
      </c>
      <c r="Q77" s="20">
        <f>14</f>
        <v>14</v>
      </c>
      <c r="R77" s="20"/>
      <c r="S77" s="20"/>
      <c r="T77" s="20"/>
      <c r="U77" s="20"/>
      <c r="V77" s="20"/>
      <c r="W77" s="20">
        <f t="shared" si="22"/>
        <v>106</v>
      </c>
      <c r="X77" s="1"/>
      <c r="Y77" s="1"/>
      <c r="Z77" s="1"/>
    </row>
    <row r="78" spans="1:26">
      <c r="A78" s="17" t="s">
        <v>65</v>
      </c>
      <c r="B78" s="20"/>
      <c r="C78" s="20">
        <f>20+6</f>
        <v>26</v>
      </c>
      <c r="D78" s="20">
        <f>12</f>
        <v>12</v>
      </c>
      <c r="E78" s="37">
        <f>25+10</f>
        <v>35</v>
      </c>
      <c r="F78" s="20">
        <v>6</v>
      </c>
      <c r="G78" s="20">
        <v>6</v>
      </c>
      <c r="H78" s="37">
        <f>25+10</f>
        <v>35</v>
      </c>
      <c r="I78" s="24">
        <v>10</v>
      </c>
      <c r="J78" s="24">
        <v>10</v>
      </c>
      <c r="K78" s="37">
        <f>25+10</f>
        <v>35</v>
      </c>
      <c r="L78" s="24">
        <v>10</v>
      </c>
      <c r="M78" s="24">
        <v>10</v>
      </c>
      <c r="N78" s="24">
        <f>14+10</f>
        <v>24</v>
      </c>
      <c r="O78" s="24">
        <v>10</v>
      </c>
      <c r="P78" s="24">
        <v>10</v>
      </c>
      <c r="Q78" s="24">
        <v>10</v>
      </c>
      <c r="R78" s="24">
        <v>10</v>
      </c>
      <c r="S78" s="24">
        <v>10</v>
      </c>
      <c r="T78" s="24">
        <v>10</v>
      </c>
      <c r="U78" s="24">
        <v>10</v>
      </c>
      <c r="V78" s="24">
        <f>14+10</f>
        <v>24</v>
      </c>
      <c r="W78" s="24">
        <f>SUM(B78:V78)+50</f>
        <v>363</v>
      </c>
      <c r="X78" s="1"/>
      <c r="Y78" s="1"/>
      <c r="Z78" s="1"/>
    </row>
    <row r="79" spans="1:26">
      <c r="A79" s="2" t="s">
        <v>148</v>
      </c>
      <c r="B79" s="20"/>
      <c r="C79" s="20"/>
      <c r="D79" s="20"/>
      <c r="E79" s="20"/>
      <c r="F79" s="20">
        <f>5</f>
        <v>5</v>
      </c>
      <c r="G79" s="20"/>
      <c r="H79" s="20"/>
      <c r="I79" s="20">
        <f>1</f>
        <v>1</v>
      </c>
      <c r="J79" s="20"/>
      <c r="K79" s="20"/>
      <c r="L79" s="20"/>
      <c r="M79" s="20"/>
      <c r="N79" s="20"/>
      <c r="O79" s="20">
        <f>2</f>
        <v>2</v>
      </c>
      <c r="P79" s="20">
        <f>14</f>
        <v>14</v>
      </c>
      <c r="Q79" s="20">
        <f>16</f>
        <v>16</v>
      </c>
      <c r="R79" s="20"/>
      <c r="S79" s="20">
        <f>3+5</f>
        <v>8</v>
      </c>
      <c r="T79" s="20">
        <f>14</f>
        <v>14</v>
      </c>
      <c r="U79" s="20"/>
      <c r="V79" s="20"/>
      <c r="W79" s="20">
        <f t="shared" si="22"/>
        <v>60</v>
      </c>
      <c r="X79" s="1"/>
      <c r="Y79" s="1"/>
      <c r="Z79" s="1"/>
    </row>
    <row r="80" spans="1:26">
      <c r="A80" s="15" t="s">
        <v>67</v>
      </c>
      <c r="B80" s="20"/>
      <c r="C80" s="20"/>
      <c r="D80" s="20"/>
      <c r="E80" s="20"/>
      <c r="F80" s="20">
        <f>12+6</f>
        <v>18</v>
      </c>
      <c r="G80" s="20">
        <v>6</v>
      </c>
      <c r="H80" s="20">
        <v>6</v>
      </c>
      <c r="I80" s="41">
        <f>8+10</f>
        <v>18</v>
      </c>
      <c r="J80" s="41">
        <f>7+10</f>
        <v>17</v>
      </c>
      <c r="K80" s="41">
        <v>10</v>
      </c>
      <c r="L80" s="41">
        <v>10</v>
      </c>
      <c r="M80" s="41">
        <f>14+10</f>
        <v>24</v>
      </c>
      <c r="N80" s="41">
        <v>10</v>
      </c>
      <c r="O80" s="41">
        <v>10</v>
      </c>
      <c r="P80" s="41">
        <f>10+10</f>
        <v>20</v>
      </c>
      <c r="Q80" s="20">
        <f>9+6</f>
        <v>15</v>
      </c>
      <c r="R80" s="20">
        <v>6</v>
      </c>
      <c r="S80" s="20">
        <f>2+3</f>
        <v>5</v>
      </c>
      <c r="T80" s="20">
        <f>9+3</f>
        <v>12</v>
      </c>
      <c r="U80" s="20">
        <v>3</v>
      </c>
      <c r="V80" s="20">
        <v>3</v>
      </c>
      <c r="W80" s="20">
        <f>SUM(B80:V80)+10</f>
        <v>203</v>
      </c>
      <c r="X80" s="1"/>
      <c r="Y80" s="1"/>
      <c r="Z80" s="1"/>
    </row>
    <row r="81" spans="1:26">
      <c r="A81" s="2" t="s">
        <v>149</v>
      </c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>
        <f>3</f>
        <v>3</v>
      </c>
      <c r="W81" s="20">
        <f t="shared" ref="W81:W83" si="23">SUM(B81:V81)</f>
        <v>3</v>
      </c>
      <c r="X81" s="1"/>
      <c r="Y81" s="1"/>
      <c r="Z81" s="1"/>
    </row>
    <row r="82" spans="1:26">
      <c r="A82" s="35" t="s">
        <v>150</v>
      </c>
      <c r="B82" s="20">
        <f>25</f>
        <v>25</v>
      </c>
      <c r="C82" s="20">
        <v>5</v>
      </c>
      <c r="D82" s="20"/>
      <c r="E82" s="20"/>
      <c r="F82" s="20"/>
      <c r="G82" s="20">
        <f>12</f>
        <v>12</v>
      </c>
      <c r="H82" s="20"/>
      <c r="I82" s="20"/>
      <c r="J82" s="20"/>
      <c r="K82" s="20"/>
      <c r="L82" s="20"/>
      <c r="M82" s="20"/>
      <c r="N82" s="20"/>
      <c r="O82" s="20">
        <f>6</f>
        <v>6</v>
      </c>
      <c r="P82" s="20"/>
      <c r="Q82" s="20"/>
      <c r="R82" s="20"/>
      <c r="S82" s="33">
        <f>-10</f>
        <v>-10</v>
      </c>
      <c r="T82" s="33"/>
      <c r="U82" s="33"/>
      <c r="V82" s="33"/>
      <c r="W82" s="33">
        <f t="shared" si="23"/>
        <v>38</v>
      </c>
      <c r="X82" s="1"/>
      <c r="Y82" s="1"/>
      <c r="Z82" s="1"/>
    </row>
    <row r="83" spans="1:26">
      <c r="A83" s="35" t="s">
        <v>151</v>
      </c>
      <c r="B83" s="20"/>
      <c r="C83" s="20"/>
      <c r="D83" s="20"/>
      <c r="E83" s="20"/>
      <c r="F83" s="20"/>
      <c r="G83" s="20"/>
      <c r="H83" s="40">
        <v>10</v>
      </c>
      <c r="I83" s="33">
        <f>-10</f>
        <v>-10</v>
      </c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>
        <f t="shared" si="23"/>
        <v>0</v>
      </c>
      <c r="X83" s="1"/>
      <c r="Y83" s="1"/>
      <c r="Z83" s="1"/>
    </row>
    <row r="84" spans="1:26">
      <c r="A84" s="2" t="s">
        <v>8</v>
      </c>
      <c r="B84" s="20">
        <f t="shared" ref="B84:C84" si="24">SUM(B75:B83)</f>
        <v>25</v>
      </c>
      <c r="C84" s="20">
        <f t="shared" si="24"/>
        <v>31</v>
      </c>
      <c r="D84" s="20">
        <f t="shared" ref="D84:E84" si="25">SUM(D75:D83)</f>
        <v>12</v>
      </c>
      <c r="E84" s="20">
        <f t="shared" si="25"/>
        <v>35</v>
      </c>
      <c r="F84" s="20">
        <f t="shared" ref="F84:G84" si="26">SUM(F75:F83)</f>
        <v>41</v>
      </c>
      <c r="G84" s="20">
        <f t="shared" si="26"/>
        <v>33</v>
      </c>
      <c r="H84" s="20">
        <f t="shared" ref="H84:J84" si="27">SUM(H75:H83)</f>
        <v>51</v>
      </c>
      <c r="I84" s="20">
        <f t="shared" si="27"/>
        <v>35</v>
      </c>
      <c r="J84" s="20">
        <f t="shared" si="27"/>
        <v>37</v>
      </c>
      <c r="K84" s="20">
        <f t="shared" ref="K84:L84" si="28">SUM(K75:K83)</f>
        <v>45</v>
      </c>
      <c r="L84" s="20">
        <f t="shared" si="28"/>
        <v>37</v>
      </c>
      <c r="M84" s="20">
        <f t="shared" ref="M84:N84" si="29">SUM(M75:M83)</f>
        <v>49</v>
      </c>
      <c r="N84" s="20">
        <f t="shared" si="29"/>
        <v>40</v>
      </c>
      <c r="O84" s="20">
        <f t="shared" ref="O84:P84" si="30">SUM(O75:O83)</f>
        <v>34</v>
      </c>
      <c r="P84" s="20">
        <f t="shared" si="30"/>
        <v>49</v>
      </c>
      <c r="Q84" s="20">
        <f t="shared" ref="Q84:R84" si="31">SUM(Q75:Q83)</f>
        <v>45</v>
      </c>
      <c r="R84" s="20">
        <f t="shared" si="31"/>
        <v>16</v>
      </c>
      <c r="S84" s="20">
        <f t="shared" ref="S84:T84" si="32">SUM(S75:S83)</f>
        <v>13</v>
      </c>
      <c r="T84" s="20">
        <f t="shared" si="32"/>
        <v>36</v>
      </c>
      <c r="U84" s="20">
        <f t="shared" ref="U84:V84" si="33">SUM(U75:U83)</f>
        <v>13</v>
      </c>
      <c r="V84" s="20">
        <f t="shared" si="33"/>
        <v>30</v>
      </c>
      <c r="W84" s="20">
        <f>SUM(W75:W83)</f>
        <v>767</v>
      </c>
      <c r="X84" s="1"/>
      <c r="Y84" s="1"/>
      <c r="Z84" s="1"/>
    </row>
    <row r="85" spans="1:26">
      <c r="A85" s="2" t="s">
        <v>3</v>
      </c>
      <c r="B85" s="20">
        <f>B84</f>
        <v>25</v>
      </c>
      <c r="C85" s="20">
        <f t="shared" ref="C85:V85" si="34">B85+C84</f>
        <v>56</v>
      </c>
      <c r="D85" s="20">
        <f t="shared" si="34"/>
        <v>68</v>
      </c>
      <c r="E85" s="20">
        <f t="shared" si="34"/>
        <v>103</v>
      </c>
      <c r="F85" s="20">
        <f t="shared" si="34"/>
        <v>144</v>
      </c>
      <c r="G85" s="20">
        <f t="shared" si="34"/>
        <v>177</v>
      </c>
      <c r="H85" s="20">
        <f t="shared" si="34"/>
        <v>228</v>
      </c>
      <c r="I85" s="20">
        <f t="shared" si="34"/>
        <v>263</v>
      </c>
      <c r="J85" s="20">
        <f t="shared" si="34"/>
        <v>300</v>
      </c>
      <c r="K85" s="20">
        <f t="shared" si="34"/>
        <v>345</v>
      </c>
      <c r="L85" s="20">
        <f t="shared" si="34"/>
        <v>382</v>
      </c>
      <c r="M85" s="20">
        <f t="shared" si="34"/>
        <v>431</v>
      </c>
      <c r="N85" s="20">
        <f t="shared" si="34"/>
        <v>471</v>
      </c>
      <c r="O85" s="20">
        <f t="shared" si="34"/>
        <v>505</v>
      </c>
      <c r="P85" s="20">
        <f t="shared" si="34"/>
        <v>554</v>
      </c>
      <c r="Q85" s="20">
        <f t="shared" si="34"/>
        <v>599</v>
      </c>
      <c r="R85" s="20">
        <f t="shared" si="34"/>
        <v>615</v>
      </c>
      <c r="S85" s="20">
        <f t="shared" si="34"/>
        <v>628</v>
      </c>
      <c r="T85" s="20">
        <f t="shared" si="34"/>
        <v>664</v>
      </c>
      <c r="U85" s="20">
        <f t="shared" si="34"/>
        <v>677</v>
      </c>
      <c r="V85" s="20">
        <f t="shared" si="34"/>
        <v>707</v>
      </c>
      <c r="W85" s="20">
        <f>W84</f>
        <v>767</v>
      </c>
      <c r="X85" s="1"/>
      <c r="Y85" s="1"/>
      <c r="Z85" s="1"/>
    </row>
    <row r="86" spans="1:26">
      <c r="A86" s="15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"/>
      <c r="Y86" s="1"/>
      <c r="Z86" s="1"/>
    </row>
    <row r="87" spans="1:26">
      <c r="A87" s="2" t="s">
        <v>4</v>
      </c>
      <c r="B87" s="2" t="s">
        <v>37</v>
      </c>
      <c r="C87" s="2" t="s">
        <v>7</v>
      </c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"/>
      <c r="Y87" s="1"/>
      <c r="Z87" s="1"/>
    </row>
    <row r="88" spans="1:26">
      <c r="A88" s="2" t="str">
        <f>$A$2</f>
        <v>Vene</v>
      </c>
      <c r="B88" s="1">
        <f>$W$12</f>
        <v>811</v>
      </c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"/>
      <c r="Y88" s="1"/>
      <c r="Z88" s="1"/>
    </row>
    <row r="89" spans="1:26">
      <c r="A89" s="2" t="str">
        <f>$A$74</f>
        <v>Musa</v>
      </c>
      <c r="B89" s="8">
        <f>$W$84</f>
        <v>767</v>
      </c>
      <c r="C89" s="13">
        <f>B88-B89</f>
        <v>44</v>
      </c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"/>
      <c r="Y89" s="1"/>
      <c r="Z89" s="1"/>
    </row>
    <row r="90" spans="1:26">
      <c r="A90" s="2" t="str">
        <f>$A$14</f>
        <v>Kalle</v>
      </c>
      <c r="B90" s="8">
        <f>$W$24</f>
        <v>615</v>
      </c>
      <c r="C90" s="13">
        <f t="shared" ref="C90:C92" si="35">B89-B90</f>
        <v>152</v>
      </c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"/>
      <c r="Y90" s="1"/>
      <c r="Z90" s="1"/>
    </row>
    <row r="91" spans="1:26">
      <c r="A91" s="2" t="str">
        <f>$A$26</f>
        <v>Bonaz</v>
      </c>
      <c r="B91" s="8">
        <f>$W$36</f>
        <v>455</v>
      </c>
      <c r="C91" s="13">
        <f t="shared" si="35"/>
        <v>160</v>
      </c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"/>
      <c r="Y91" s="1"/>
      <c r="Z91" s="1"/>
    </row>
    <row r="92" spans="1:26">
      <c r="A92" s="2" t="str">
        <f>$A$38</f>
        <v>Maffo</v>
      </c>
      <c r="B92" s="1">
        <f>$W$48</f>
        <v>440</v>
      </c>
      <c r="C92" s="13">
        <f t="shared" si="35"/>
        <v>15</v>
      </c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"/>
      <c r="Y92" s="1"/>
      <c r="Z92" s="1"/>
    </row>
    <row r="93" spans="1:26">
      <c r="A93" s="2" t="str">
        <f>$A$62</f>
        <v>Iaschi</v>
      </c>
      <c r="B93" s="8">
        <f>$W$72</f>
        <v>369</v>
      </c>
      <c r="C93" s="1">
        <f>B92-B93</f>
        <v>71</v>
      </c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"/>
      <c r="Y93" s="1"/>
      <c r="Z93" s="1"/>
    </row>
    <row r="94" spans="1:26">
      <c r="A94" s="2" t="str">
        <f>$A$50</f>
        <v>Lombo</v>
      </c>
      <c r="B94" s="8">
        <f>$W$60</f>
        <v>364</v>
      </c>
      <c r="C94" s="1">
        <f>B93-B94</f>
        <v>5</v>
      </c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"/>
      <c r="Y94" s="1"/>
      <c r="Z94" s="1"/>
    </row>
    <row r="95" spans="1:26"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"/>
      <c r="Y95" s="1"/>
      <c r="Z95" s="1"/>
    </row>
    <row r="96" spans="1:26"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"/>
      <c r="Y96" s="1"/>
      <c r="Z96" s="1"/>
    </row>
    <row r="97" spans="3:26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3:26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3:26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3:26"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3:26">
      <c r="D101" s="1"/>
      <c r="E101" s="14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3:26">
      <c r="D102" s="14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3:26"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3:26"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3:26"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3:26"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3:26">
      <c r="C107" s="8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3:26">
      <c r="C108" s="8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3:26">
      <c r="C109" s="8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3:26">
      <c r="C110" s="8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3:26">
      <c r="C111" s="8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3:26">
      <c r="C112" s="8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37" spans="1:23">
      <c r="A137" s="3"/>
    </row>
    <row r="138" spans="1:23">
      <c r="A138" s="6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</row>
    <row r="139" spans="1:23">
      <c r="A139" s="6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</row>
    <row r="140" spans="1:23">
      <c r="A140" s="6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</row>
    <row r="141" spans="1:23">
      <c r="A141" s="6"/>
    </row>
    <row r="162" spans="1:22">
      <c r="A162" s="3"/>
    </row>
    <row r="163" spans="1:22">
      <c r="A163" s="6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</row>
    <row r="164" spans="1:22">
      <c r="A164" s="6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</row>
    <row r="165" spans="1:22">
      <c r="A165" s="6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</row>
    <row r="166" spans="1:22">
      <c r="A166" s="6"/>
    </row>
    <row r="189" spans="1:22">
      <c r="A189" s="3"/>
    </row>
    <row r="190" spans="1:22">
      <c r="A190" s="6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</row>
    <row r="191" spans="1:22">
      <c r="A191" s="6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</row>
    <row r="192" spans="1:22">
      <c r="A192" s="6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</row>
    <row r="193" spans="1:1">
      <c r="A193" s="6"/>
    </row>
  </sheetData>
  <autoFilter ref="A87:B92">
    <sortState ref="A88:B94">
      <sortCondition descending="1" ref="B87:B92"/>
    </sortState>
  </autoFilter>
  <phoneticPr fontId="0" type="noConversion"/>
  <conditionalFormatting sqref="AF13:AH13">
    <cfRule type="cellIs" dxfId="2" priority="1" stopIfTrue="1" operator="equal">
      <formula>19</formula>
    </cfRule>
    <cfRule type="cellIs" dxfId="1" priority="2" stopIfTrue="1" operator="equal">
      <formula>19</formula>
    </cfRule>
    <cfRule type="cellIs" dxfId="0" priority="3" stopIfTrue="1" operator="equal">
      <formula>$AG$31</formula>
    </cfRule>
  </conditionalFormatting>
  <pageMargins left="0.75" right="0.75" top="1" bottom="1" header="0.5" footer="0.5"/>
  <pageSetup paperSize="9" orientation="portrait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37"/>
  <sheetViews>
    <sheetView zoomScaleNormal="100" workbookViewId="0">
      <selection activeCell="B17" sqref="B17"/>
    </sheetView>
  </sheetViews>
  <sheetFormatPr defaultColWidth="9.109375" defaultRowHeight="13.2"/>
  <cols>
    <col min="1" max="1" width="16.33203125" style="27" customWidth="1"/>
    <col min="2" max="2" width="9.109375" style="27"/>
    <col min="3" max="3" width="14.88671875" style="27" customWidth="1"/>
    <col min="4" max="4" width="9.109375" style="27"/>
    <col min="5" max="5" width="16.33203125" style="27" bestFit="1" customWidth="1"/>
    <col min="6" max="6" width="9.109375" style="27"/>
    <col min="7" max="7" width="9.44140625" style="27" bestFit="1" customWidth="1"/>
    <col min="8" max="8" width="9.109375" style="27"/>
    <col min="9" max="9" width="13.6640625" style="27" bestFit="1" customWidth="1"/>
    <col min="10" max="10" width="9.109375" style="27"/>
    <col min="11" max="11" width="9.88671875" style="27" bestFit="1" customWidth="1"/>
    <col min="12" max="16384" width="9.109375" style="27"/>
  </cols>
  <sheetData>
    <row r="1" spans="1:14">
      <c r="A1" s="29" t="s">
        <v>0</v>
      </c>
      <c r="B1">
        <v>500</v>
      </c>
      <c r="C1" s="29" t="s">
        <v>1</v>
      </c>
      <c r="D1">
        <v>500</v>
      </c>
      <c r="E1" s="29" t="s">
        <v>41</v>
      </c>
      <c r="F1">
        <v>500</v>
      </c>
      <c r="G1" s="29" t="s">
        <v>17</v>
      </c>
      <c r="H1">
        <v>500</v>
      </c>
      <c r="I1" s="29" t="s">
        <v>11</v>
      </c>
      <c r="J1">
        <v>500</v>
      </c>
      <c r="K1" s="29" t="s">
        <v>54</v>
      </c>
      <c r="L1">
        <v>500</v>
      </c>
      <c r="M1" s="29" t="s">
        <v>50</v>
      </c>
      <c r="N1">
        <v>500</v>
      </c>
    </row>
    <row r="2" spans="1:14">
      <c r="A2" t="s">
        <v>34</v>
      </c>
      <c r="B2">
        <v>8</v>
      </c>
      <c r="C2" t="s">
        <v>63</v>
      </c>
      <c r="D2">
        <v>130</v>
      </c>
      <c r="E2" t="s">
        <v>60</v>
      </c>
      <c r="F2">
        <v>200</v>
      </c>
      <c r="G2" t="s">
        <v>76</v>
      </c>
      <c r="H2">
        <v>500</v>
      </c>
      <c r="I2" s="30" t="s">
        <v>55</v>
      </c>
      <c r="J2">
        <v>23</v>
      </c>
      <c r="K2" t="s">
        <v>32</v>
      </c>
      <c r="L2">
        <v>47</v>
      </c>
      <c r="M2" t="s">
        <v>77</v>
      </c>
      <c r="N2">
        <v>1</v>
      </c>
    </row>
    <row r="3" spans="1:14">
      <c r="A3" s="30" t="s">
        <v>78</v>
      </c>
      <c r="B3">
        <v>1</v>
      </c>
      <c r="C3" t="s">
        <v>56</v>
      </c>
      <c r="D3">
        <v>14</v>
      </c>
      <c r="E3" s="30" t="s">
        <v>79</v>
      </c>
      <c r="F3">
        <v>20</v>
      </c>
      <c r="G3"/>
      <c r="H3"/>
      <c r="I3" s="30" t="s">
        <v>33</v>
      </c>
      <c r="J3">
        <v>21</v>
      </c>
      <c r="K3" t="s">
        <v>80</v>
      </c>
      <c r="L3">
        <v>6</v>
      </c>
      <c r="M3" t="s">
        <v>81</v>
      </c>
      <c r="N3">
        <v>38</v>
      </c>
    </row>
    <row r="4" spans="1:14">
      <c r="A4" s="30" t="s">
        <v>58</v>
      </c>
      <c r="B4">
        <v>15</v>
      </c>
      <c r="C4" s="30" t="s">
        <v>40</v>
      </c>
      <c r="D4">
        <v>80</v>
      </c>
      <c r="E4" s="30" t="s">
        <v>82</v>
      </c>
      <c r="F4">
        <v>50</v>
      </c>
      <c r="G4" s="30"/>
      <c r="H4"/>
      <c r="I4" s="30" t="s">
        <v>83</v>
      </c>
      <c r="J4">
        <v>43</v>
      </c>
      <c r="K4" s="30" t="s">
        <v>84</v>
      </c>
      <c r="L4">
        <v>92</v>
      </c>
      <c r="M4" s="30" t="s">
        <v>85</v>
      </c>
      <c r="N4">
        <v>1</v>
      </c>
    </row>
    <row r="5" spans="1:14">
      <c r="A5" s="30" t="s">
        <v>86</v>
      </c>
      <c r="B5">
        <v>8</v>
      </c>
      <c r="C5" s="30" t="s">
        <v>57</v>
      </c>
      <c r="D5">
        <v>92</v>
      </c>
      <c r="E5" s="30" t="s">
        <v>87</v>
      </c>
      <c r="F5">
        <v>86</v>
      </c>
      <c r="G5" s="30"/>
      <c r="H5"/>
      <c r="I5" s="30" t="s">
        <v>61</v>
      </c>
      <c r="J5">
        <v>92</v>
      </c>
      <c r="K5" s="30" t="s">
        <v>59</v>
      </c>
      <c r="L5">
        <v>42</v>
      </c>
      <c r="M5" s="30" t="s">
        <v>88</v>
      </c>
      <c r="N5">
        <v>11</v>
      </c>
    </row>
    <row r="6" spans="1:14">
      <c r="A6" s="30" t="s">
        <v>89</v>
      </c>
      <c r="B6">
        <v>7</v>
      </c>
      <c r="C6" s="30" t="s">
        <v>90</v>
      </c>
      <c r="D6">
        <v>41</v>
      </c>
      <c r="E6" s="30" t="s">
        <v>91</v>
      </c>
      <c r="F6">
        <v>81</v>
      </c>
      <c r="G6" s="30"/>
      <c r="H6"/>
      <c r="I6" s="30" t="s">
        <v>92</v>
      </c>
      <c r="J6">
        <v>10</v>
      </c>
      <c r="K6" s="30" t="s">
        <v>93</v>
      </c>
      <c r="L6">
        <v>97</v>
      </c>
      <c r="M6" s="30" t="s">
        <v>42</v>
      </c>
      <c r="N6">
        <v>101</v>
      </c>
    </row>
    <row r="7" spans="1:14">
      <c r="A7" s="30" t="s">
        <v>94</v>
      </c>
      <c r="B7">
        <v>280</v>
      </c>
      <c r="C7" s="30" t="s">
        <v>39</v>
      </c>
      <c r="D7">
        <v>16</v>
      </c>
      <c r="E7" s="30" t="s">
        <v>95</v>
      </c>
      <c r="F7">
        <v>36</v>
      </c>
      <c r="G7" s="30"/>
      <c r="H7"/>
      <c r="I7" s="30" t="s">
        <v>96</v>
      </c>
      <c r="J7">
        <v>32</v>
      </c>
      <c r="K7" s="30" t="s">
        <v>62</v>
      </c>
      <c r="L7">
        <v>180</v>
      </c>
      <c r="M7" s="30" t="s">
        <v>97</v>
      </c>
      <c r="N7">
        <v>255</v>
      </c>
    </row>
    <row r="8" spans="1:14">
      <c r="A8" s="30" t="s">
        <v>98</v>
      </c>
      <c r="B8">
        <v>101</v>
      </c>
      <c r="C8" s="30" t="s">
        <v>99</v>
      </c>
      <c r="D8">
        <v>117</v>
      </c>
      <c r="E8" s="30" t="s">
        <v>100</v>
      </c>
      <c r="F8">
        <v>1</v>
      </c>
      <c r="G8" s="30"/>
      <c r="H8"/>
      <c r="I8" s="30" t="s">
        <v>101</v>
      </c>
      <c r="J8">
        <v>110</v>
      </c>
      <c r="K8" s="30" t="s">
        <v>102</v>
      </c>
      <c r="L8">
        <v>1</v>
      </c>
      <c r="M8" s="30" t="s">
        <v>103</v>
      </c>
      <c r="N8">
        <v>50</v>
      </c>
    </row>
    <row r="9" spans="1:14">
      <c r="A9" s="30" t="s">
        <v>104</v>
      </c>
      <c r="B9">
        <v>40</v>
      </c>
      <c r="C9" s="30" t="s">
        <v>105</v>
      </c>
      <c r="D9">
        <v>3</v>
      </c>
      <c r="E9" s="30" t="s">
        <v>106</v>
      </c>
      <c r="F9">
        <v>8</v>
      </c>
      <c r="G9" s="30"/>
      <c r="H9" s="30"/>
      <c r="I9" s="30" t="s">
        <v>107</v>
      </c>
      <c r="J9">
        <v>70</v>
      </c>
      <c r="K9" s="30" t="s">
        <v>108</v>
      </c>
      <c r="L9">
        <v>1</v>
      </c>
      <c r="M9" s="30" t="s">
        <v>109</v>
      </c>
      <c r="N9">
        <v>1</v>
      </c>
    </row>
    <row r="10" spans="1:14">
      <c r="A10" s="30" t="s">
        <v>110</v>
      </c>
      <c r="B10">
        <v>40</v>
      </c>
      <c r="C10" s="30" t="s">
        <v>111</v>
      </c>
      <c r="D10"/>
      <c r="E10" s="30" t="s">
        <v>112</v>
      </c>
      <c r="F10">
        <v>18</v>
      </c>
      <c r="G10" s="30"/>
      <c r="H10" s="30"/>
      <c r="I10" s="30" t="s">
        <v>113</v>
      </c>
      <c r="J10">
        <v>80</v>
      </c>
      <c r="K10" s="30" t="s">
        <v>114</v>
      </c>
      <c r="L10">
        <v>28</v>
      </c>
      <c r="M10" s="30" t="s">
        <v>115</v>
      </c>
      <c r="N10">
        <v>42</v>
      </c>
    </row>
    <row r="11" spans="1:14">
      <c r="A11" s="31"/>
      <c r="B11" s="32"/>
      <c r="C11" s="31"/>
      <c r="D11" s="32"/>
      <c r="E11" s="31"/>
      <c r="F11" s="32"/>
      <c r="G11" s="31"/>
      <c r="H11" s="32"/>
      <c r="I11" s="31"/>
      <c r="J11" s="32"/>
      <c r="K11" s="31"/>
      <c r="L11" s="32"/>
      <c r="M11" s="31"/>
      <c r="N11" s="32"/>
    </row>
    <row r="12" spans="1:14">
      <c r="A12" s="31"/>
      <c r="B12" s="32"/>
      <c r="C12" s="31"/>
      <c r="D12" s="32"/>
      <c r="E12" s="31"/>
      <c r="F12" s="32"/>
      <c r="G12" s="31"/>
      <c r="H12" s="32"/>
      <c r="I12" s="31"/>
      <c r="J12" s="32"/>
      <c r="K12" s="31"/>
      <c r="L12" s="32"/>
      <c r="M12" s="31"/>
      <c r="N12" s="32"/>
    </row>
    <row r="13" spans="1:14">
      <c r="A13"/>
      <c r="B13">
        <f>B1-SUM(B2:B11)</f>
        <v>0</v>
      </c>
      <c r="C13" s="30"/>
      <c r="D13">
        <f>D1-SUM(D2:D11)</f>
        <v>7</v>
      </c>
      <c r="E13"/>
      <c r="F13">
        <f>F1-SUM(F2:F11)</f>
        <v>0</v>
      </c>
      <c r="G13"/>
      <c r="H13">
        <f>H1-SUM(H2:H11)</f>
        <v>0</v>
      </c>
      <c r="I13"/>
      <c r="J13">
        <f>J1-SUM(J2:J11)</f>
        <v>19</v>
      </c>
      <c r="K13"/>
      <c r="L13">
        <f>L1-SUM(L2:L10)</f>
        <v>6</v>
      </c>
      <c r="M13"/>
      <c r="N13">
        <f>N1-SUM(N2:N10)</f>
        <v>0</v>
      </c>
    </row>
    <row r="14" spans="1:14">
      <c r="C14" s="28"/>
    </row>
    <row r="15" spans="1:14">
      <c r="C15" s="28"/>
    </row>
    <row r="16" spans="1:14">
      <c r="C16" s="28"/>
      <c r="F16" s="28"/>
    </row>
    <row r="17" spans="3:3">
      <c r="C17" s="28"/>
    </row>
    <row r="18" spans="3:3">
      <c r="C18" s="28"/>
    </row>
    <row r="19" spans="3:3">
      <c r="C19" s="28"/>
    </row>
    <row r="20" spans="3:3">
      <c r="C20" s="28"/>
    </row>
    <row r="21" spans="3:3">
      <c r="C21" s="28"/>
    </row>
    <row r="22" spans="3:3">
      <c r="C22" s="28"/>
    </row>
    <row r="23" spans="3:3">
      <c r="C23" s="28"/>
    </row>
    <row r="24" spans="3:3">
      <c r="C24" s="28"/>
    </row>
    <row r="25" spans="3:3">
      <c r="C25" s="28"/>
    </row>
    <row r="26" spans="3:3">
      <c r="C26" s="28"/>
    </row>
    <row r="27" spans="3:3">
      <c r="C27" s="28"/>
    </row>
    <row r="28" spans="3:3">
      <c r="C28" s="28"/>
    </row>
    <row r="29" spans="3:3">
      <c r="C29" s="28"/>
    </row>
    <row r="30" spans="3:3">
      <c r="C30" s="28"/>
    </row>
    <row r="31" spans="3:3">
      <c r="C31" s="28"/>
    </row>
    <row r="32" spans="3:3">
      <c r="C32" s="28"/>
    </row>
    <row r="33" spans="3:3">
      <c r="C33" s="28"/>
    </row>
    <row r="34" spans="3:3">
      <c r="C34" s="28"/>
    </row>
    <row r="35" spans="3:3">
      <c r="C35" s="28"/>
    </row>
    <row r="36" spans="3:3">
      <c r="C36" s="28"/>
    </row>
    <row r="37" spans="3:3">
      <c r="C37" s="28"/>
    </row>
    <row r="38" spans="3:3">
      <c r="C38" s="28"/>
    </row>
    <row r="39" spans="3:3">
      <c r="C39" s="28"/>
    </row>
    <row r="40" spans="3:3">
      <c r="C40" s="28"/>
    </row>
    <row r="41" spans="3:3">
      <c r="C41" s="28"/>
    </row>
    <row r="42" spans="3:3">
      <c r="C42" s="28"/>
    </row>
    <row r="43" spans="3:3">
      <c r="C43" s="28"/>
    </row>
    <row r="44" spans="3:3">
      <c r="C44" s="28"/>
    </row>
    <row r="45" spans="3:3">
      <c r="C45" s="28"/>
    </row>
    <row r="46" spans="3:3">
      <c r="C46" s="28"/>
    </row>
    <row r="47" spans="3:3">
      <c r="C47" s="28"/>
    </row>
    <row r="48" spans="3:3">
      <c r="C48" s="28"/>
    </row>
    <row r="49" spans="3:3">
      <c r="C49" s="28"/>
    </row>
    <row r="50" spans="3:3">
      <c r="C50" s="28"/>
    </row>
    <row r="51" spans="3:3">
      <c r="C51" s="28"/>
    </row>
    <row r="52" spans="3:3">
      <c r="C52" s="28"/>
    </row>
    <row r="53" spans="3:3">
      <c r="C53" s="28"/>
    </row>
    <row r="54" spans="3:3">
      <c r="C54" s="28"/>
    </row>
    <row r="55" spans="3:3">
      <c r="C55" s="28"/>
    </row>
    <row r="56" spans="3:3">
      <c r="C56" s="28"/>
    </row>
    <row r="57" spans="3:3">
      <c r="C57" s="28"/>
    </row>
    <row r="58" spans="3:3">
      <c r="C58" s="28"/>
    </row>
    <row r="59" spans="3:3">
      <c r="C59" s="28"/>
    </row>
    <row r="60" spans="3:3">
      <c r="C60" s="28"/>
    </row>
    <row r="61" spans="3:3">
      <c r="C61" s="28"/>
    </row>
    <row r="62" spans="3:3">
      <c r="C62" s="28"/>
    </row>
    <row r="63" spans="3:3">
      <c r="C63" s="28"/>
    </row>
    <row r="64" spans="3:3">
      <c r="C64" s="28"/>
    </row>
    <row r="65" spans="3:3">
      <c r="C65" s="28"/>
    </row>
    <row r="66" spans="3:3">
      <c r="C66" s="28"/>
    </row>
    <row r="67" spans="3:3">
      <c r="C67" s="28"/>
    </row>
    <row r="68" spans="3:3">
      <c r="C68" s="28"/>
    </row>
    <row r="69" spans="3:3">
      <c r="C69" s="28"/>
    </row>
    <row r="70" spans="3:3">
      <c r="C70" s="28"/>
    </row>
    <row r="71" spans="3:3">
      <c r="C71" s="28"/>
    </row>
    <row r="72" spans="3:3">
      <c r="C72" s="28"/>
    </row>
    <row r="73" spans="3:3">
      <c r="C73" s="28"/>
    </row>
    <row r="74" spans="3:3">
      <c r="C74" s="28"/>
    </row>
    <row r="75" spans="3:3">
      <c r="C75" s="28"/>
    </row>
    <row r="76" spans="3:3">
      <c r="C76" s="28"/>
    </row>
    <row r="77" spans="3:3">
      <c r="C77" s="28"/>
    </row>
    <row r="78" spans="3:3">
      <c r="C78" s="28"/>
    </row>
    <row r="79" spans="3:3">
      <c r="C79" s="28"/>
    </row>
    <row r="80" spans="3:3">
      <c r="C80" s="28"/>
    </row>
    <row r="81" spans="3:3">
      <c r="C81" s="28"/>
    </row>
    <row r="82" spans="3:3">
      <c r="C82" s="28"/>
    </row>
    <row r="83" spans="3:3">
      <c r="C83" s="28"/>
    </row>
    <row r="84" spans="3:3">
      <c r="C84" s="28"/>
    </row>
    <row r="85" spans="3:3">
      <c r="C85" s="28"/>
    </row>
    <row r="86" spans="3:3">
      <c r="C86" s="28"/>
    </row>
    <row r="87" spans="3:3">
      <c r="C87" s="28"/>
    </row>
    <row r="88" spans="3:3">
      <c r="C88" s="28"/>
    </row>
    <row r="89" spans="3:3">
      <c r="C89" s="28"/>
    </row>
    <row r="90" spans="3:3">
      <c r="C90" s="28"/>
    </row>
    <row r="91" spans="3:3">
      <c r="C91" s="28"/>
    </row>
    <row r="92" spans="3:3">
      <c r="C92" s="28"/>
    </row>
    <row r="93" spans="3:3">
      <c r="C93" s="28"/>
    </row>
    <row r="94" spans="3:3">
      <c r="C94" s="28"/>
    </row>
    <row r="95" spans="3:3">
      <c r="C95" s="28"/>
    </row>
    <row r="96" spans="3:3">
      <c r="C96" s="28"/>
    </row>
    <row r="97" spans="3:3">
      <c r="C97" s="28"/>
    </row>
    <row r="98" spans="3:3">
      <c r="C98" s="28"/>
    </row>
    <row r="99" spans="3:3">
      <c r="C99" s="28"/>
    </row>
    <row r="100" spans="3:3">
      <c r="C100" s="28"/>
    </row>
    <row r="101" spans="3:3">
      <c r="C101" s="28"/>
    </row>
    <row r="102" spans="3:3">
      <c r="C102" s="28"/>
    </row>
    <row r="103" spans="3:3">
      <c r="C103" s="28"/>
    </row>
    <row r="104" spans="3:3">
      <c r="C104" s="28"/>
    </row>
    <row r="105" spans="3:3">
      <c r="C105" s="28"/>
    </row>
    <row r="106" spans="3:3">
      <c r="C106" s="28"/>
    </row>
    <row r="107" spans="3:3">
      <c r="C107" s="28"/>
    </row>
    <row r="108" spans="3:3">
      <c r="C108" s="28"/>
    </row>
    <row r="109" spans="3:3">
      <c r="C109" s="28"/>
    </row>
    <row r="110" spans="3:3">
      <c r="C110" s="28"/>
    </row>
    <row r="111" spans="3:3">
      <c r="C111" s="28"/>
    </row>
    <row r="112" spans="3:3">
      <c r="C112" s="28"/>
    </row>
    <row r="113" spans="3:3">
      <c r="C113" s="28"/>
    </row>
    <row r="114" spans="3:3">
      <c r="C114" s="28"/>
    </row>
    <row r="115" spans="3:3">
      <c r="C115" s="28"/>
    </row>
    <row r="116" spans="3:3">
      <c r="C116" s="28"/>
    </row>
    <row r="117" spans="3:3">
      <c r="C117" s="28"/>
    </row>
    <row r="118" spans="3:3">
      <c r="C118" s="28"/>
    </row>
    <row r="119" spans="3:3">
      <c r="C119" s="28"/>
    </row>
    <row r="120" spans="3:3">
      <c r="C120" s="28"/>
    </row>
    <row r="121" spans="3:3">
      <c r="C121" s="28"/>
    </row>
    <row r="122" spans="3:3">
      <c r="C122" s="28"/>
    </row>
    <row r="123" spans="3:3">
      <c r="C123" s="28"/>
    </row>
    <row r="124" spans="3:3">
      <c r="C124" s="28"/>
    </row>
    <row r="125" spans="3:3">
      <c r="C125" s="28"/>
    </row>
    <row r="126" spans="3:3">
      <c r="C126" s="28"/>
    </row>
    <row r="127" spans="3:3">
      <c r="C127" s="28"/>
    </row>
    <row r="128" spans="3:3">
      <c r="C128" s="28"/>
    </row>
    <row r="129" spans="3:3">
      <c r="C129" s="28"/>
    </row>
    <row r="130" spans="3:3">
      <c r="C130" s="28"/>
    </row>
    <row r="131" spans="3:3">
      <c r="C131" s="28"/>
    </row>
    <row r="132" spans="3:3">
      <c r="C132" s="28"/>
    </row>
    <row r="133" spans="3:3">
      <c r="C133" s="28"/>
    </row>
    <row r="134" spans="3:3">
      <c r="C134" s="28"/>
    </row>
    <row r="135" spans="3:3">
      <c r="C135" s="28"/>
    </row>
    <row r="136" spans="3:3">
      <c r="C136" s="28"/>
    </row>
    <row r="137" spans="3:3">
      <c r="C137" s="28"/>
    </row>
    <row r="138" spans="3:3">
      <c r="C138" s="28"/>
    </row>
    <row r="139" spans="3:3">
      <c r="C139" s="28"/>
    </row>
    <row r="140" spans="3:3">
      <c r="C140" s="28"/>
    </row>
    <row r="141" spans="3:3">
      <c r="C141" s="28"/>
    </row>
    <row r="142" spans="3:3">
      <c r="C142" s="28"/>
    </row>
    <row r="143" spans="3:3">
      <c r="C143" s="28"/>
    </row>
    <row r="144" spans="3:3">
      <c r="C144" s="28"/>
    </row>
    <row r="145" spans="3:3">
      <c r="C145" s="28"/>
    </row>
    <row r="146" spans="3:3">
      <c r="C146" s="28"/>
    </row>
    <row r="147" spans="3:3">
      <c r="C147" s="28"/>
    </row>
    <row r="148" spans="3:3">
      <c r="C148" s="28"/>
    </row>
    <row r="149" spans="3:3">
      <c r="C149" s="28"/>
    </row>
    <row r="150" spans="3:3">
      <c r="C150" s="28"/>
    </row>
    <row r="151" spans="3:3">
      <c r="C151" s="28"/>
    </row>
    <row r="152" spans="3:3">
      <c r="C152" s="28"/>
    </row>
    <row r="153" spans="3:3">
      <c r="C153" s="28"/>
    </row>
    <row r="154" spans="3:3">
      <c r="C154" s="28"/>
    </row>
    <row r="155" spans="3:3">
      <c r="C155" s="28"/>
    </row>
    <row r="156" spans="3:3">
      <c r="C156" s="28"/>
    </row>
    <row r="157" spans="3:3">
      <c r="C157" s="28"/>
    </row>
    <row r="158" spans="3:3">
      <c r="C158" s="28"/>
    </row>
    <row r="159" spans="3:3">
      <c r="C159" s="28"/>
    </row>
    <row r="160" spans="3:3">
      <c r="C160" s="28"/>
    </row>
    <row r="161" spans="3:3">
      <c r="C161" s="28"/>
    </row>
    <row r="162" spans="3:3">
      <c r="C162" s="28"/>
    </row>
    <row r="163" spans="3:3">
      <c r="C163" s="28"/>
    </row>
    <row r="164" spans="3:3">
      <c r="C164" s="28"/>
    </row>
    <row r="165" spans="3:3">
      <c r="C165" s="28"/>
    </row>
    <row r="166" spans="3:3">
      <c r="C166" s="28"/>
    </row>
    <row r="167" spans="3:3">
      <c r="C167" s="28"/>
    </row>
    <row r="168" spans="3:3">
      <c r="C168" s="28"/>
    </row>
    <row r="169" spans="3:3">
      <c r="C169" s="28"/>
    </row>
    <row r="170" spans="3:3">
      <c r="C170" s="28"/>
    </row>
    <row r="171" spans="3:3">
      <c r="C171" s="28"/>
    </row>
    <row r="172" spans="3:3">
      <c r="C172" s="28"/>
    </row>
    <row r="173" spans="3:3">
      <c r="C173" s="28"/>
    </row>
    <row r="174" spans="3:3">
      <c r="C174" s="28"/>
    </row>
    <row r="175" spans="3:3">
      <c r="C175" s="28"/>
    </row>
    <row r="176" spans="3:3">
      <c r="C176" s="28"/>
    </row>
    <row r="177" spans="3:3">
      <c r="C177" s="28"/>
    </row>
    <row r="178" spans="3:3">
      <c r="C178" s="28"/>
    </row>
    <row r="179" spans="3:3">
      <c r="C179" s="28"/>
    </row>
    <row r="180" spans="3:3">
      <c r="C180" s="28"/>
    </row>
    <row r="181" spans="3:3">
      <c r="C181" s="28"/>
    </row>
    <row r="182" spans="3:3">
      <c r="C182" s="28"/>
    </row>
    <row r="183" spans="3:3">
      <c r="C183" s="28"/>
    </row>
    <row r="184" spans="3:3">
      <c r="C184" s="28"/>
    </row>
    <row r="185" spans="3:3">
      <c r="C185" s="28"/>
    </row>
    <row r="186" spans="3:3">
      <c r="C186" s="28"/>
    </row>
    <row r="187" spans="3:3">
      <c r="C187" s="28"/>
    </row>
    <row r="188" spans="3:3">
      <c r="C188" s="28"/>
    </row>
    <row r="189" spans="3:3">
      <c r="C189" s="28"/>
    </row>
    <row r="190" spans="3:3">
      <c r="C190" s="28"/>
    </row>
    <row r="191" spans="3:3">
      <c r="C191" s="28"/>
    </row>
    <row r="192" spans="3:3">
      <c r="C192" s="28"/>
    </row>
    <row r="193" spans="3:3">
      <c r="C193" s="28"/>
    </row>
    <row r="194" spans="3:3">
      <c r="C194" s="28"/>
    </row>
    <row r="195" spans="3:3">
      <c r="C195" s="28"/>
    </row>
    <row r="196" spans="3:3">
      <c r="C196" s="28"/>
    </row>
    <row r="197" spans="3:3">
      <c r="C197" s="28"/>
    </row>
    <row r="198" spans="3:3">
      <c r="C198" s="28"/>
    </row>
    <row r="199" spans="3:3">
      <c r="C199" s="28"/>
    </row>
    <row r="200" spans="3:3">
      <c r="C200" s="28"/>
    </row>
    <row r="201" spans="3:3">
      <c r="C201" s="28"/>
    </row>
    <row r="202" spans="3:3">
      <c r="C202" s="28"/>
    </row>
    <row r="203" spans="3:3">
      <c r="C203" s="28"/>
    </row>
    <row r="204" spans="3:3">
      <c r="C204" s="28"/>
    </row>
    <row r="205" spans="3:3">
      <c r="C205" s="28"/>
    </row>
    <row r="206" spans="3:3">
      <c r="C206" s="28"/>
    </row>
    <row r="207" spans="3:3">
      <c r="C207" s="28"/>
    </row>
    <row r="208" spans="3:3">
      <c r="C208" s="28"/>
    </row>
    <row r="209" spans="3:3">
      <c r="C209" s="28"/>
    </row>
    <row r="210" spans="3:3">
      <c r="C210" s="28"/>
    </row>
    <row r="211" spans="3:3">
      <c r="C211" s="28"/>
    </row>
    <row r="212" spans="3:3">
      <c r="C212" s="28"/>
    </row>
    <row r="213" spans="3:3">
      <c r="C213" s="28"/>
    </row>
    <row r="214" spans="3:3">
      <c r="C214" s="28"/>
    </row>
    <row r="215" spans="3:3">
      <c r="C215" s="28"/>
    </row>
    <row r="216" spans="3:3">
      <c r="C216" s="28"/>
    </row>
    <row r="217" spans="3:3">
      <c r="C217" s="28"/>
    </row>
    <row r="218" spans="3:3">
      <c r="C218" s="28"/>
    </row>
    <row r="219" spans="3:3">
      <c r="C219" s="28"/>
    </row>
    <row r="220" spans="3:3">
      <c r="C220" s="28"/>
    </row>
    <row r="221" spans="3:3">
      <c r="C221" s="28"/>
    </row>
    <row r="222" spans="3:3">
      <c r="C222" s="28"/>
    </row>
    <row r="223" spans="3:3">
      <c r="C223" s="28"/>
    </row>
    <row r="224" spans="3:3">
      <c r="C224" s="28"/>
    </row>
    <row r="225" spans="3:3">
      <c r="C225" s="28"/>
    </row>
    <row r="226" spans="3:3">
      <c r="C226" s="28"/>
    </row>
    <row r="227" spans="3:3">
      <c r="C227" s="28"/>
    </row>
    <row r="228" spans="3:3">
      <c r="C228" s="28"/>
    </row>
    <row r="229" spans="3:3">
      <c r="C229" s="28"/>
    </row>
    <row r="230" spans="3:3">
      <c r="C230" s="28"/>
    </row>
    <row r="231" spans="3:3">
      <c r="C231" s="28"/>
    </row>
    <row r="232" spans="3:3">
      <c r="C232" s="28"/>
    </row>
    <row r="233" spans="3:3">
      <c r="C233" s="28"/>
    </row>
    <row r="234" spans="3:3">
      <c r="C234" s="28"/>
    </row>
    <row r="235" spans="3:3">
      <c r="C235" s="28"/>
    </row>
    <row r="236" spans="3:3">
      <c r="C236" s="28"/>
    </row>
    <row r="237" spans="3:3">
      <c r="C237" s="2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FANTAGIRO</vt:lpstr>
      <vt:lpstr>ASTA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Bonazzi</dc:creator>
  <cp:lastModifiedBy>Nico</cp:lastModifiedBy>
  <cp:lastPrinted>2004-05-08T16:57:53Z</cp:lastPrinted>
  <dcterms:created xsi:type="dcterms:W3CDTF">2002-05-11T16:46:25Z</dcterms:created>
  <dcterms:modified xsi:type="dcterms:W3CDTF">2014-06-01T19:17:22Z</dcterms:modified>
</cp:coreProperties>
</file>