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drawingml.chart+xml" PartName="/xl/charts/chart2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FANTATOUR" sheetId="1" r:id="rId3"/>
    <sheet state="visible" name="ASTA" sheetId="2" r:id="rId4"/>
  </sheets>
  <definedNames>
    <definedName hidden="1" localSheetId="0" name="_xlnm._FilterDatabase">FANTATOUR!$A$75:$B$75</definedName>
  </definedNames>
  <calcPr/>
</workbook>
</file>

<file path=xl/sharedStrings.xml><?xml version="1.0" encoding="utf-8"?>
<sst xmlns="http://schemas.openxmlformats.org/spreadsheetml/2006/main" count="172" uniqueCount="149">
  <si>
    <t>FANTATOUR 2014</t>
  </si>
  <si>
    <t>REGOLAMENTO</t>
  </si>
  <si>
    <t>BONAZ</t>
  </si>
  <si>
    <t>TOT</t>
  </si>
  <si>
    <t>VISCONTI Giovanni</t>
  </si>
  <si>
    <t>RODRIGUEZ Joaquim</t>
  </si>
  <si>
    <t>MAJKA Rafal</t>
  </si>
  <si>
    <t>KITTEL Marcel</t>
  </si>
  <si>
    <t>DEGENKOLB John</t>
  </si>
  <si>
    <t>GREIPEL André</t>
  </si>
  <si>
    <t>VAN GARDEREN Tejay</t>
  </si>
  <si>
    <t>SCHLECK Frank</t>
  </si>
  <si>
    <t>MARTIN Tony</t>
  </si>
  <si>
    <t>TAPPA</t>
  </si>
  <si>
    <t>PARZIALI</t>
  </si>
  <si>
    <t>MAFFO</t>
  </si>
  <si>
    <t>PORTE Richie</t>
  </si>
  <si>
    <t>ROJAS GIL José Joaquin</t>
  </si>
  <si>
    <t>MOLLEMA Bauke</t>
  </si>
  <si>
    <t>CAVENDISH Mark</t>
  </si>
  <si>
    <t>DUMOULIN Samuel</t>
  </si>
  <si>
    <t>RIT</t>
  </si>
  <si>
    <t>TALANSKY Andrew</t>
  </si>
  <si>
    <t>DOPING</t>
  </si>
  <si>
    <t>tolti tutti i punti conquistati dal ciclista</t>
  </si>
  <si>
    <t>DUMOULIN Tom</t>
  </si>
  <si>
    <t xml:space="preserve">DOPING TECNOLOGICO </t>
  </si>
  <si>
    <t>ad esempio bici elettrica</t>
  </si>
  <si>
    <t>HORNER Christopher</t>
  </si>
  <si>
    <t>CARCERE</t>
  </si>
  <si>
    <t>SCHLECK Andy</t>
  </si>
  <si>
    <t>Maglie</t>
  </si>
  <si>
    <t>1°</t>
  </si>
  <si>
    <t>2°</t>
  </si>
  <si>
    <t>3°</t>
  </si>
  <si>
    <t>GIALLA</t>
  </si>
  <si>
    <t>Generale</t>
  </si>
  <si>
    <t>KALLE</t>
  </si>
  <si>
    <t>VERDE</t>
  </si>
  <si>
    <t>Punti</t>
  </si>
  <si>
    <t>VALVERDE BELMONTE Alejandro</t>
  </si>
  <si>
    <t>POIS</t>
  </si>
  <si>
    <t>Montagna</t>
  </si>
  <si>
    <t>SAGAN Peter</t>
  </si>
  <si>
    <t>BIANCA</t>
  </si>
  <si>
    <t>Giovani</t>
  </si>
  <si>
    <t>TERPSTRA Niki</t>
  </si>
  <si>
    <t>NERA</t>
  </si>
  <si>
    <t>Ultimo</t>
  </si>
  <si>
    <t>MODOLO Sacha</t>
  </si>
  <si>
    <t>Maglie finali</t>
  </si>
  <si>
    <t>FRANK Mathias</t>
  </si>
  <si>
    <t>CHAVANEL Sylvain</t>
  </si>
  <si>
    <t>ALBASINI Michael</t>
  </si>
  <si>
    <t>IZAGUIRRE INSAUSTI Jon</t>
  </si>
  <si>
    <t>KONIG Leopold</t>
  </si>
  <si>
    <t>VENE</t>
  </si>
  <si>
    <t>KIRYIENKA Vasili</t>
  </si>
  <si>
    <t>CONTADOR Alberto</t>
  </si>
  <si>
    <t>COSTA Rui Alberto</t>
  </si>
  <si>
    <t>DEMARE Arnaud</t>
  </si>
  <si>
    <t>ATAPUMA John Darwin</t>
  </si>
  <si>
    <t>GERARD Arnaud</t>
  </si>
  <si>
    <t>YATES Simon</t>
  </si>
  <si>
    <t>GADRET John</t>
  </si>
  <si>
    <t>KRUIJSWIJK Steven</t>
  </si>
  <si>
    <t>LOMBO</t>
  </si>
  <si>
    <t>NIBALI Vincenzo</t>
  </si>
  <si>
    <t>KWIATKOWSKI Michal</t>
  </si>
  <si>
    <t>PINOT Thibaut</t>
  </si>
  <si>
    <t>ROLLAND Pierre</t>
  </si>
  <si>
    <t>CANCELLARA Fabian</t>
  </si>
  <si>
    <t>TAARAMÄE Rein</t>
  </si>
  <si>
    <t>GERRANS Simon</t>
  </si>
  <si>
    <t>VIVIANI Elia</t>
  </si>
  <si>
    <t>VAN POPPEL Danny</t>
  </si>
  <si>
    <t>LEO</t>
  </si>
  <si>
    <t>FROOME Christopher</t>
  </si>
  <si>
    <t>KRISTOFF Alexander</t>
  </si>
  <si>
    <t>CLARKE Simon</t>
  </si>
  <si>
    <t>FUGLSANG Jakob</t>
  </si>
  <si>
    <t>PETACCHI Alessandro</t>
  </si>
  <si>
    <t>TRENTIN Matteo</t>
  </si>
  <si>
    <t>BARDET Romain</t>
  </si>
  <si>
    <t>VAN DEN BROECK Jurgen</t>
  </si>
  <si>
    <t>VOECKLER Thomas</t>
  </si>
  <si>
    <t xml:space="preserve">CLASSIFICA </t>
  </si>
  <si>
    <t>PT</t>
  </si>
  <si>
    <t>DIFF</t>
  </si>
  <si>
    <t>Bonaz</t>
  </si>
  <si>
    <t>Kalle</t>
  </si>
  <si>
    <t>Venerdì</t>
  </si>
  <si>
    <t>Leo</t>
  </si>
  <si>
    <t>Maffo</t>
  </si>
  <si>
    <t>Lombo</t>
  </si>
  <si>
    <t>Visconti</t>
  </si>
  <si>
    <t>Valverde</t>
  </si>
  <si>
    <t>Kiryienka</t>
  </si>
  <si>
    <t>Froome</t>
  </si>
  <si>
    <t>Porte</t>
  </si>
  <si>
    <t>Nibali</t>
  </si>
  <si>
    <t>Rodriguez</t>
  </si>
  <si>
    <t>Sagan</t>
  </si>
  <si>
    <t>Contador</t>
  </si>
  <si>
    <t>Kristoff</t>
  </si>
  <si>
    <t>Rojas</t>
  </si>
  <si>
    <t>Kwiatkowski</t>
  </si>
  <si>
    <t>Majka</t>
  </si>
  <si>
    <t>Terpstra</t>
  </si>
  <si>
    <t>Rui costa</t>
  </si>
  <si>
    <t>Roche</t>
  </si>
  <si>
    <t>Mollema</t>
  </si>
  <si>
    <t>Pinot</t>
  </si>
  <si>
    <t>Kittel</t>
  </si>
  <si>
    <t>Modolo</t>
  </si>
  <si>
    <t>Demare</t>
  </si>
  <si>
    <t>Fuglsang</t>
  </si>
  <si>
    <t>Cavendish</t>
  </si>
  <si>
    <t>Rolland</t>
  </si>
  <si>
    <t>Degnekolb</t>
  </si>
  <si>
    <t>Matthews</t>
  </si>
  <si>
    <t>Atapuma</t>
  </si>
  <si>
    <t>Petacchi</t>
  </si>
  <si>
    <t>Dumoulin Samuel</t>
  </si>
  <si>
    <t>Cancellara</t>
  </si>
  <si>
    <t>Greipel</t>
  </si>
  <si>
    <t xml:space="preserve">Chavanel </t>
  </si>
  <si>
    <t>Gerard arnaud</t>
  </si>
  <si>
    <t>Trentin</t>
  </si>
  <si>
    <t>Talansky</t>
  </si>
  <si>
    <t>Tarramae</t>
  </si>
  <si>
    <t>Van garderen</t>
  </si>
  <si>
    <t>Albasini</t>
  </si>
  <si>
    <t>Yates</t>
  </si>
  <si>
    <t>Bardet</t>
  </si>
  <si>
    <t>Dumoulin TOm</t>
  </si>
  <si>
    <t>Gerrans</t>
  </si>
  <si>
    <t>Schleck frank</t>
  </si>
  <si>
    <t>izaguirre inzsausti jon</t>
  </si>
  <si>
    <t>Gadret</t>
  </si>
  <si>
    <t>Van den broek</t>
  </si>
  <si>
    <t>Horner</t>
  </si>
  <si>
    <t>Viviani</t>
  </si>
  <si>
    <t>Martin Tony</t>
  </si>
  <si>
    <t>Konig</t>
  </si>
  <si>
    <t>Krujskwick</t>
  </si>
  <si>
    <t>Voeckler</t>
  </si>
  <si>
    <t xml:space="preserve">Schleck andy </t>
  </si>
  <si>
    <t>Van Poppel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</si>
</sst>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28">
    <font>
      <sz val="10.0"/>
      <color rgb="FF000000"/>
      <name val="Arial"/>
    </font>
    <font>
      <sz val="9.0"/>
      <name val="Arial"/>
    </font>
    <font>
      <b/>
      <sz val="9.0"/>
      <name val="Arial"/>
    </font>
    <font>
      <b/>
      <sz val="9.0"/>
      <color rgb="FFFFCC00"/>
      <name val="Arial"/>
    </font>
    <font>
      <b/>
      <sz val="9.0"/>
      <color rgb="FFFF0000"/>
      <name val="Arial"/>
    </font>
    <font>
      <b/>
      <sz val="9.0"/>
      <color rgb="FF000000"/>
      <name val="Arial"/>
    </font>
    <font>
      <b/>
      <sz val="8.0"/>
    </font>
    <font>
      <b/>
      <sz val="8.0"/>
      <color rgb="FFFF0000"/>
    </font>
    <font>
      <b/>
      <sz val="9.0"/>
      <color rgb="FFFFFFFF"/>
      <name val="Arial"/>
    </font>
    <font>
      <b/>
      <sz val="9.0"/>
      <color rgb="FFFFFF00"/>
      <name val="Arial"/>
    </font>
    <font>
      <b/>
      <sz val="8.0"/>
      <color rgb="FFB7B7B7"/>
    </font>
    <font>
      <sz val="10.0"/>
      <name val="Arial"/>
    </font>
    <font>
      <b/>
      <sz val="10.0"/>
      <name val="Arial"/>
    </font>
    <font>
      <b/>
      <sz val="10.0"/>
      <color rgb="FFFFFFFF"/>
      <name val="Arial"/>
    </font>
    <font>
      <b/>
      <sz val="9.0"/>
      <color rgb="FFC0C0C0"/>
      <name val="Arial"/>
    </font>
    <font>
      <sz val="10.0"/>
      <color rgb="FFFFFFFF"/>
      <name val="Arial"/>
    </font>
    <font>
      <b/>
      <sz val="9.0"/>
      <color rgb="FF339966"/>
      <name val="Arial"/>
    </font>
    <font>
      <b/>
      <sz val="8.0"/>
      <color rgb="FF00FF00"/>
    </font>
    <font>
      <b/>
      <sz val="9.0"/>
      <color rgb="FF00FFFF"/>
      <name val="Arial"/>
    </font>
    <font>
      <b/>
      <sz val="9.0"/>
      <color rgb="FF00FF00"/>
      <name val="Arial"/>
    </font>
    <font>
      <b/>
      <sz val="9.0"/>
      <color rgb="FF00B0F0"/>
      <name val="Arial"/>
    </font>
    <font>
      <b/>
      <sz val="9.0"/>
      <color rgb="FF800080"/>
      <name val="Arial"/>
    </font>
    <font>
      <b/>
      <sz val="8.0"/>
      <color rgb="FFFFFF00"/>
    </font>
    <font>
      <b/>
      <sz val="8.0"/>
      <color rgb="FF00FFFF"/>
    </font>
    <font>
      <b/>
      <sz val="9.0"/>
      <color rgb="FF9900FF"/>
      <name val="Arial"/>
    </font>
    <font>
      <u/>
      <sz val="9.0"/>
      <name val="Arial"/>
    </font>
    <font>
      <b/>
      <sz val="10.0"/>
      <color rgb="FFFF0000"/>
      <name val="Arial"/>
    </font>
    <font/>
  </fonts>
  <fills count="10">
    <fill>
      <patternFill patternType="none"/>
    </fill>
    <fill>
      <patternFill patternType="lightGray"/>
    </fill>
    <fill>
      <patternFill patternType="solid">
        <fgColor rgb="FFFF0000"/>
        <bgColor rgb="FFFF0000"/>
      </patternFill>
    </fill>
    <fill>
      <patternFill patternType="solid">
        <fgColor rgb="FFD9D9D9"/>
        <bgColor rgb="FFD9D9D9"/>
      </patternFill>
    </fill>
    <fill>
      <patternFill patternType="solid">
        <fgColor rgb="FFCCCCCC"/>
        <bgColor rgb="FFCCCCCC"/>
      </patternFill>
    </fill>
    <fill>
      <patternFill patternType="solid">
        <fgColor rgb="FFC0C0C0"/>
        <bgColor rgb="FFC0C0C0"/>
      </patternFill>
    </fill>
    <fill>
      <patternFill patternType="solid">
        <fgColor rgb="FFBFBFBF"/>
        <bgColor rgb="FFBFBFBF"/>
      </patternFill>
    </fill>
    <fill>
      <patternFill patternType="solid">
        <fgColor rgb="FF000000"/>
        <bgColor rgb="FF000000"/>
      </patternFill>
    </fill>
    <fill>
      <patternFill patternType="solid">
        <fgColor rgb="FF800080"/>
        <bgColor rgb="FF800080"/>
      </patternFill>
    </fill>
    <fill>
      <patternFill patternType="solid">
        <fgColor rgb="FFEEECE1"/>
        <bgColor rgb="FFEEECE1"/>
      </patternFill>
    </fill>
  </fills>
  <borders count="2">
    <border/>
    <border>
      <left/>
      <right/>
      <top/>
      <bottom/>
    </border>
  </borders>
  <cellStyleXfs count="1">
    <xf borderId="0" fillId="0" fontId="0" numFmtId="0" applyAlignment="1" applyFont="1"/>
  </cellStyleXfs>
  <cellXfs count="67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shrinkToFit="0" wrapText="0"/>
    </xf>
    <xf borderId="0" fillId="0" fontId="2" numFmtId="0" xfId="0" applyAlignment="1" applyFont="1">
      <alignment horizontal="center" shrinkToFit="0" wrapText="0"/>
    </xf>
    <xf borderId="0" fillId="0" fontId="3" numFmtId="0" xfId="0" applyAlignment="1" applyFont="1">
      <alignment readingOrder="0" shrinkToFit="0" wrapText="0"/>
    </xf>
    <xf borderId="0" fillId="0" fontId="2" numFmtId="0" xfId="0" applyAlignment="1" applyFont="1">
      <alignment shrinkToFit="0" wrapText="0"/>
    </xf>
    <xf borderId="0" fillId="0" fontId="4" numFmtId="0" xfId="0" applyAlignment="1" applyFont="1">
      <alignment readingOrder="0" shrinkToFit="0" wrapText="0"/>
    </xf>
    <xf borderId="0" fillId="0" fontId="4" numFmtId="0" xfId="0" applyAlignment="1" applyFont="1">
      <alignment horizontal="center" readingOrder="0" shrinkToFit="0" wrapText="0"/>
    </xf>
    <xf borderId="0" fillId="0" fontId="5" numFmtId="0" xfId="0" applyAlignment="1" applyFont="1">
      <alignment horizontal="center" readingOrder="0" shrinkToFit="0" wrapText="0"/>
    </xf>
    <xf borderId="0" fillId="0" fontId="5" numFmtId="0" xfId="0" applyAlignment="1" applyFont="1">
      <alignment horizontal="center" shrinkToFit="0" wrapText="0"/>
    </xf>
    <xf borderId="0" fillId="0" fontId="2" numFmtId="0" xfId="0" applyAlignment="1" applyFont="1">
      <alignment readingOrder="0" shrinkToFit="0" wrapText="0"/>
    </xf>
    <xf borderId="1" fillId="2" fontId="2" numFmtId="0" xfId="0" applyAlignment="1" applyBorder="1" applyFill="1" applyFont="1">
      <alignment readingOrder="0" shrinkToFit="0" wrapText="0"/>
    </xf>
    <xf borderId="0" fillId="0" fontId="6" numFmtId="0" xfId="0" applyAlignment="1" applyFont="1">
      <alignment horizontal="left" readingOrder="0"/>
    </xf>
    <xf borderId="0" fillId="0" fontId="4" numFmtId="0" xfId="0" applyAlignment="1" applyFont="1">
      <alignment horizontal="center" shrinkToFit="0" wrapText="0"/>
    </xf>
    <xf borderId="0" fillId="0" fontId="7" numFmtId="0" xfId="0" applyAlignment="1" applyFont="1">
      <alignment horizontal="left" readingOrder="0"/>
    </xf>
    <xf borderId="0" fillId="2" fontId="5" numFmtId="0" xfId="0" applyAlignment="1" applyFont="1">
      <alignment horizontal="center" shrinkToFit="0" wrapText="0"/>
    </xf>
    <xf borderId="0" fillId="2" fontId="8" numFmtId="0" xfId="0" applyAlignment="1" applyFont="1">
      <alignment horizontal="center" shrinkToFit="0" wrapText="0"/>
    </xf>
    <xf borderId="0" fillId="2" fontId="9" numFmtId="0" xfId="0" applyAlignment="1" applyFont="1">
      <alignment horizontal="center" shrinkToFit="0" wrapText="0"/>
    </xf>
    <xf borderId="0" fillId="2" fontId="5" numFmtId="0" xfId="0" applyAlignment="1" applyFont="1">
      <alignment horizontal="center" readingOrder="0" shrinkToFit="0" wrapText="0"/>
    </xf>
    <xf borderId="0" fillId="0" fontId="5" numFmtId="0" xfId="0" applyAlignment="1" applyFont="1">
      <alignment shrinkToFit="0" wrapText="0"/>
    </xf>
    <xf borderId="0" fillId="0" fontId="2" numFmtId="0" xfId="0" applyAlignment="1" applyFont="1">
      <alignment horizontal="center" readingOrder="0" shrinkToFit="0" wrapText="0"/>
    </xf>
    <xf borderId="0" fillId="0" fontId="10" numFmtId="0" xfId="0" applyAlignment="1" applyFont="1">
      <alignment horizontal="left" readingOrder="0"/>
    </xf>
    <xf borderId="0" fillId="3" fontId="5" numFmtId="0" xfId="0" applyAlignment="1" applyFill="1" applyFont="1">
      <alignment horizontal="center" shrinkToFit="0" wrapText="0"/>
    </xf>
    <xf borderId="0" fillId="4" fontId="5" numFmtId="0" xfId="0" applyAlignment="1" applyFill="1" applyFont="1">
      <alignment horizontal="center" shrinkToFit="0" wrapText="0"/>
    </xf>
    <xf borderId="0" fillId="0" fontId="0" numFmtId="0" xfId="0" applyAlignment="1" applyFont="1">
      <alignment readingOrder="0" shrinkToFit="0" wrapText="0"/>
    </xf>
    <xf borderId="1" fillId="5" fontId="2" numFmtId="0" xfId="0" applyAlignment="1" applyBorder="1" applyFill="1" applyFont="1">
      <alignment shrinkToFit="0" wrapText="0"/>
    </xf>
    <xf borderId="1" fillId="6" fontId="11" numFmtId="0" xfId="0" applyAlignment="1" applyBorder="1" applyFill="1" applyFont="1">
      <alignment shrinkToFit="0" wrapText="0"/>
    </xf>
    <xf borderId="1" fillId="5" fontId="2" numFmtId="0" xfId="0" applyAlignment="1" applyBorder="1" applyFont="1">
      <alignment readingOrder="0" shrinkToFit="0" wrapText="0"/>
    </xf>
    <xf borderId="1" fillId="7" fontId="8" numFmtId="0" xfId="0" applyAlignment="1" applyBorder="1" applyFill="1" applyFont="1">
      <alignment shrinkToFit="0" wrapText="0"/>
    </xf>
    <xf borderId="1" fillId="7" fontId="11" numFmtId="0" xfId="0" applyAlignment="1" applyBorder="1" applyFont="1">
      <alignment shrinkToFit="0" wrapText="0"/>
    </xf>
    <xf borderId="1" fillId="7" fontId="8" numFmtId="0" xfId="0" applyAlignment="1" applyBorder="1" applyFont="1">
      <alignment readingOrder="0" shrinkToFit="0" wrapText="0"/>
    </xf>
    <xf borderId="0" fillId="0" fontId="12" numFmtId="0" xfId="0" applyAlignment="1" applyFont="1">
      <alignment shrinkToFit="0" wrapText="0"/>
    </xf>
    <xf borderId="1" fillId="8" fontId="8" numFmtId="0" xfId="0" applyAlignment="1" applyBorder="1" applyFill="1" applyFont="1">
      <alignment shrinkToFit="0" wrapText="0"/>
    </xf>
    <xf borderId="1" fillId="8" fontId="13" numFmtId="0" xfId="0" applyAlignment="1" applyBorder="1" applyFont="1">
      <alignment shrinkToFit="0" wrapText="0"/>
    </xf>
    <xf borderId="1" fillId="8" fontId="13" numFmtId="0" xfId="0" applyAlignment="1" applyBorder="1" applyFont="1">
      <alignment readingOrder="0" shrinkToFit="0" wrapText="0"/>
    </xf>
    <xf borderId="1" fillId="7" fontId="14" numFmtId="0" xfId="0" applyAlignment="1" applyBorder="1" applyFont="1">
      <alignment shrinkToFit="0" wrapText="0"/>
    </xf>
    <xf borderId="1" fillId="7" fontId="15" numFmtId="0" xfId="0" applyAlignment="1" applyBorder="1" applyFont="1">
      <alignment shrinkToFit="0" wrapText="0"/>
    </xf>
    <xf borderId="1" fillId="7" fontId="14" numFmtId="0" xfId="0" applyAlignment="1" applyBorder="1" applyFont="1">
      <alignment readingOrder="0" shrinkToFit="0" wrapText="0"/>
    </xf>
    <xf borderId="0" fillId="4" fontId="5" numFmtId="0" xfId="0" applyAlignment="1" applyFont="1">
      <alignment horizontal="center" readingOrder="0" shrinkToFit="0" wrapText="0"/>
    </xf>
    <xf borderId="0" fillId="0" fontId="14" numFmtId="0" xfId="0" applyAlignment="1" applyFont="1">
      <alignment shrinkToFit="0" wrapText="0"/>
    </xf>
    <xf borderId="0" fillId="0" fontId="15" numFmtId="0" xfId="0" applyAlignment="1" applyFont="1">
      <alignment shrinkToFit="0" wrapText="0"/>
    </xf>
    <xf borderId="0" fillId="0" fontId="2" numFmtId="0" xfId="0" applyAlignment="1" applyFont="1">
      <alignment horizontal="right" shrinkToFit="0" wrapText="0"/>
    </xf>
    <xf borderId="0" fillId="0" fontId="3" numFmtId="0" xfId="0" applyAlignment="1" applyFont="1">
      <alignment shrinkToFit="0" wrapText="0"/>
    </xf>
    <xf borderId="0" fillId="0" fontId="16" numFmtId="0" xfId="0" applyAlignment="1" applyFont="1">
      <alignment shrinkToFit="0" wrapText="0"/>
    </xf>
    <xf borderId="0" fillId="0" fontId="4" numFmtId="0" xfId="0" applyAlignment="1" applyFont="1">
      <alignment shrinkToFit="0" wrapText="0"/>
    </xf>
    <xf borderId="0" fillId="0" fontId="17" numFmtId="0" xfId="0" applyAlignment="1" applyFont="1">
      <alignment horizontal="left" readingOrder="0"/>
    </xf>
    <xf borderId="0" fillId="0" fontId="18" numFmtId="0" xfId="0" applyAlignment="1" applyFont="1">
      <alignment horizontal="center" shrinkToFit="0" wrapText="0"/>
    </xf>
    <xf borderId="0" fillId="0" fontId="19" numFmtId="0" xfId="0" applyAlignment="1" applyFont="1">
      <alignment horizontal="center" shrinkToFit="0" wrapText="0"/>
    </xf>
    <xf borderId="0" fillId="0" fontId="19" numFmtId="0" xfId="0" applyAlignment="1" applyFont="1">
      <alignment horizontal="center" readingOrder="0" shrinkToFit="0" wrapText="0"/>
    </xf>
    <xf borderId="0" fillId="0" fontId="20" numFmtId="0" xfId="0" applyAlignment="1" applyFont="1">
      <alignment shrinkToFit="0" wrapText="0"/>
    </xf>
    <xf borderId="0" fillId="0" fontId="21" numFmtId="0" xfId="0" applyAlignment="1" applyFont="1">
      <alignment shrinkToFit="0" wrapText="0"/>
    </xf>
    <xf borderId="0" fillId="0" fontId="2" numFmtId="0" xfId="0" applyAlignment="1" applyFont="1">
      <alignment horizontal="left" shrinkToFit="0" wrapText="0"/>
    </xf>
    <xf borderId="0" fillId="3" fontId="5" numFmtId="0" xfId="0" applyAlignment="1" applyFont="1">
      <alignment horizontal="center" readingOrder="0" shrinkToFit="0" wrapText="0"/>
    </xf>
    <xf borderId="0" fillId="0" fontId="22" numFmtId="0" xfId="0" applyAlignment="1" applyFont="1">
      <alignment horizontal="left" readingOrder="0"/>
    </xf>
    <xf borderId="0" fillId="0" fontId="9" numFmtId="0" xfId="0" applyAlignment="1" applyFont="1">
      <alignment horizontal="center" readingOrder="0" shrinkToFit="0" wrapText="0"/>
    </xf>
    <xf borderId="0" fillId="0" fontId="9" numFmtId="0" xfId="0" applyAlignment="1" applyFont="1">
      <alignment horizontal="center" shrinkToFit="0" wrapText="0"/>
    </xf>
    <xf borderId="0" fillId="0" fontId="18" numFmtId="0" xfId="0" applyAlignment="1" applyFont="1">
      <alignment horizontal="center" readingOrder="0" shrinkToFit="0" wrapText="0"/>
    </xf>
    <xf borderId="0" fillId="0" fontId="23" numFmtId="0" xfId="0" applyAlignment="1" applyFont="1">
      <alignment horizontal="left" readingOrder="0"/>
    </xf>
    <xf borderId="0" fillId="0" fontId="24" numFmtId="0" xfId="0" applyAlignment="1" applyFont="1">
      <alignment horizontal="center" readingOrder="0" shrinkToFit="0" wrapText="0"/>
    </xf>
    <xf borderId="0" fillId="0" fontId="25" numFmtId="0" xfId="0" applyAlignment="1" applyFont="1">
      <alignment shrinkToFit="0" wrapText="0"/>
    </xf>
    <xf borderId="0" fillId="0" fontId="26" numFmtId="0" xfId="0" applyAlignment="1" applyFont="1">
      <alignment shrinkToFit="0" wrapText="0"/>
    </xf>
    <xf borderId="0" fillId="0" fontId="11" numFmtId="0" xfId="0" applyAlignment="1" applyFont="1">
      <alignment readingOrder="0" shrinkToFit="0" wrapText="0"/>
    </xf>
    <xf borderId="0" fillId="0" fontId="26" numFmtId="0" xfId="0" applyAlignment="1" applyFont="1">
      <alignment readingOrder="0" shrinkToFit="0" wrapText="0"/>
    </xf>
    <xf borderId="0" fillId="0" fontId="27" numFmtId="0" xfId="0" applyAlignment="1" applyFont="1">
      <alignment readingOrder="0"/>
    </xf>
    <xf borderId="0" fillId="0" fontId="11" numFmtId="0" xfId="0" applyAlignment="1" applyFont="1">
      <alignment readingOrder="0" shrinkToFit="0" wrapText="0"/>
    </xf>
    <xf borderId="1" fillId="9" fontId="11" numFmtId="0" xfId="0" applyAlignment="1" applyBorder="1" applyFill="1" applyFont="1">
      <alignment shrinkToFit="0" wrapText="0"/>
    </xf>
    <xf borderId="0" fillId="0" fontId="11" numFmtId="0" xfId="0" applyAlignment="1" applyFont="1">
      <alignment shrinkToFit="0" wrapText="0"/>
    </xf>
    <xf borderId="0" fillId="0" fontId="11" numFmtId="0" xfId="0" applyAlignment="1" applyFont="1">
      <alignment shrinkToFit="0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>
        <c:manualLayout>
          <c:xMode val="edge"/>
          <c:yMode val="edge"/>
          <c:x val="0.125641340247747"/>
          <c:y val="0.082508516748262"/>
          <c:w val="0.7000017528088942"/>
          <c:h val="0.8382865301623416"/>
        </c:manualLayout>
      </c:layout>
      <c:barChart>
        <c:barDir val="col"/>
        <c:ser>
          <c:idx val="0"/>
          <c:order val="0"/>
          <c:spPr>
            <a:solidFill>
              <a:srgbClr val="00B050"/>
            </a:solidFill>
            <a:ln cmpd="sng">
              <a:solidFill>
                <a:srgbClr val="000000"/>
              </a:solidFill>
            </a:ln>
          </c:spPr>
          <c:cat>
            <c:strRef>
              <c:f>FANTATOUR!$B$2:$V$2</c:f>
            </c:strRef>
          </c:cat>
          <c:val>
            <c:numRef>
              <c:f>FANTATOUR!$B$3:$V$3</c:f>
              <c:numCache/>
            </c:numRef>
          </c:val>
        </c:ser>
        <c:ser>
          <c:idx val="1"/>
          <c:order val="1"/>
          <c:spPr>
            <a:solidFill>
              <a:srgbClr val="0070C0"/>
            </a:solidFill>
            <a:ln cmpd="sng">
              <a:solidFill>
                <a:srgbClr val="000000"/>
              </a:solidFill>
            </a:ln>
          </c:spPr>
          <c:cat>
            <c:strRef>
              <c:f>FANTATOUR!$B$2:$V$2</c:f>
            </c:strRef>
          </c:cat>
          <c:val>
            <c:numRef>
              <c:f>FANTATOUR!$W$12</c:f>
              <c:numCache/>
            </c:numRef>
          </c:val>
        </c:ser>
        <c:ser>
          <c:idx val="2"/>
          <c:order val="2"/>
          <c:spPr>
            <a:solidFill>
              <a:srgbClr val="FFFF00"/>
            </a:solidFill>
            <a:ln cmpd="sng">
              <a:solidFill>
                <a:srgbClr val="000000"/>
              </a:solidFill>
            </a:ln>
          </c:spPr>
          <c:cat>
            <c:strRef>
              <c:f>FANTATOUR!$B$2:$V$2</c:f>
            </c:strRef>
          </c:cat>
          <c:val>
            <c:numRef>
              <c:f>FANTATOUR!$W$24</c:f>
              <c:numCache/>
            </c:numRef>
          </c:val>
        </c:ser>
        <c:ser>
          <c:idx val="3"/>
          <c:order val="3"/>
          <c:spPr>
            <a:solidFill>
              <a:srgbClr val="FF0000"/>
            </a:solidFill>
            <a:ln cmpd="sng">
              <a:solidFill>
                <a:srgbClr val="000000"/>
              </a:solidFill>
            </a:ln>
          </c:spPr>
          <c:cat>
            <c:strRef>
              <c:f>FANTATOUR!$B$2:$V$2</c:f>
            </c:strRef>
          </c:cat>
          <c:val>
            <c:numRef>
              <c:f>FANTATOUR!$W$36</c:f>
              <c:numCache/>
            </c:numRef>
          </c:val>
        </c:ser>
        <c:ser>
          <c:idx val="4"/>
          <c:order val="4"/>
          <c:spPr>
            <a:solidFill>
              <a:srgbClr val="000000"/>
            </a:solidFill>
            <a:ln cmpd="sng">
              <a:solidFill>
                <a:srgbClr val="000000"/>
              </a:solidFill>
            </a:ln>
          </c:spPr>
          <c:cat>
            <c:strRef>
              <c:f>FANTATOUR!$B$2:$V$2</c:f>
            </c:strRef>
          </c:cat>
          <c:val>
            <c:numRef>
              <c:f>FANTATOUR!$W$48</c:f>
              <c:numCache/>
            </c:numRef>
          </c:val>
        </c:ser>
        <c:ser>
          <c:idx val="5"/>
          <c:order val="5"/>
          <c:spPr>
            <a:solidFill>
              <a:srgbClr val="D2803C"/>
            </a:solidFill>
            <a:ln cmpd="sng">
              <a:solidFill>
                <a:srgbClr val="000000"/>
              </a:solidFill>
            </a:ln>
          </c:spPr>
          <c:cat>
            <c:strRef>
              <c:f>FANTATOUR!$B$2:$V$2</c:f>
            </c:strRef>
          </c:cat>
          <c:val>
            <c:numRef>
              <c:f>FANTATOUR!$W$60</c:f>
              <c:numCache/>
            </c:numRef>
          </c:val>
        </c:ser>
        <c:ser>
          <c:idx val="6"/>
          <c:order val="6"/>
          <c:spPr>
            <a:solidFill>
              <a:srgbClr val="618EC4"/>
            </a:solidFill>
            <a:ln cmpd="sng">
              <a:solidFill>
                <a:srgbClr val="000000"/>
              </a:solidFill>
            </a:ln>
          </c:spPr>
          <c:cat>
            <c:strRef>
              <c:f>FANTATOUR!$B$2:$V$2</c:f>
            </c:strRef>
          </c:cat>
          <c:val>
            <c:numRef>
              <c:f>FANTATOUR!$W$72</c:f>
              <c:numCache/>
            </c:numRef>
          </c:val>
        </c:ser>
        <c:axId val="837753309"/>
        <c:axId val="388425340"/>
      </c:barChart>
      <c:catAx>
        <c:axId val="837753309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388425340"/>
      </c:catAx>
      <c:valAx>
        <c:axId val="388425340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837753309"/>
      </c:valAx>
      <c:spPr>
        <a:solidFill>
          <a:srgbClr val="444444"/>
        </a:solidFill>
      </c:spPr>
    </c:plotArea>
    <c:legend>
      <c:legendPos val="r"/>
      <c:overlay val="0"/>
      <c:txPr>
        <a:bodyPr/>
        <a:lstStyle/>
        <a:p>
          <a:pPr lvl="0">
            <a:defRPr b="0">
              <a:solidFill>
                <a:srgbClr val="000000"/>
              </a:solidFill>
              <a:latin typeface="Roboto"/>
            </a:defRPr>
          </a:pPr>
        </a:p>
      </c:txPr>
    </c:legend>
  </c:chart>
  <c:spPr>
    <a:solidFill>
      <a:srgbClr val="FFFF00"/>
    </a:solidFill>
  </c:spPr>
</c:chartSpace>
</file>

<file path=xl/charts/chart2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>
        <c:manualLayout>
          <c:xMode val="edge"/>
          <c:yMode val="edge"/>
          <c:x val="0.07654925562280206"/>
          <c:y val="0.06514668341988279"/>
          <c:w val="0.8080199204629124"/>
          <c:h val="0.7589588618416344"/>
        </c:manualLayout>
      </c:layout>
      <c:lineChart>
        <c:ser>
          <c:idx val="0"/>
          <c:order val="0"/>
          <c:spPr>
            <a:ln cmpd="sng">
              <a:solidFill>
                <a:srgbClr val="00B050">
                  <a:alpha val="100000"/>
                </a:srgbClr>
              </a:solidFill>
            </a:ln>
          </c:spPr>
          <c:marker>
            <c:symbol val="none"/>
          </c:marker>
          <c:cat>
            <c:strRef>
              <c:f>FANTATOUR!$B$2:$W$2</c:f>
            </c:strRef>
          </c:cat>
          <c:val>
            <c:numRef>
              <c:f>FANTATOUR!$B$13:$W$13</c:f>
              <c:numCache/>
            </c:numRef>
          </c:val>
          <c:smooth val="0"/>
        </c:ser>
        <c:ser>
          <c:idx val="1"/>
          <c:order val="1"/>
          <c:spPr>
            <a:ln cmpd="sng">
              <a:solidFill>
                <a:srgbClr val="0070C0">
                  <a:alpha val="100000"/>
                </a:srgbClr>
              </a:solidFill>
            </a:ln>
          </c:spPr>
          <c:marker>
            <c:symbol val="none"/>
          </c:marker>
          <c:cat>
            <c:strRef>
              <c:f>FANTATOUR!$B$2:$W$2</c:f>
            </c:strRef>
          </c:cat>
          <c:val>
            <c:numRef>
              <c:f>FANTATOUR!$B$25:$W$25</c:f>
              <c:numCache/>
            </c:numRef>
          </c:val>
          <c:smooth val="0"/>
        </c:ser>
        <c:ser>
          <c:idx val="2"/>
          <c:order val="2"/>
          <c:spPr>
            <a:ln cmpd="sng">
              <a:solidFill>
                <a:srgbClr val="FFFF00">
                  <a:alpha val="100000"/>
                </a:srgbClr>
              </a:solidFill>
            </a:ln>
          </c:spPr>
          <c:marker>
            <c:symbol val="none"/>
          </c:marker>
          <c:cat>
            <c:strRef>
              <c:f>FANTATOUR!$B$2:$W$2</c:f>
            </c:strRef>
          </c:cat>
          <c:val>
            <c:numRef>
              <c:f>FANTATOUR!$B$37:$W$37</c:f>
              <c:numCache/>
            </c:numRef>
          </c:val>
          <c:smooth val="0"/>
        </c:ser>
        <c:ser>
          <c:idx val="3"/>
          <c:order val="3"/>
          <c:spPr>
            <a:ln cmpd="sng">
              <a:solidFill>
                <a:srgbClr val="FF0000">
                  <a:alpha val="100000"/>
                </a:srgbClr>
              </a:solidFill>
            </a:ln>
          </c:spPr>
          <c:marker>
            <c:symbol val="none"/>
          </c:marker>
          <c:cat>
            <c:strRef>
              <c:f>FANTATOUR!$B$2:$W$2</c:f>
            </c:strRef>
          </c:cat>
          <c:val>
            <c:numRef>
              <c:f>FANTATOUR!$B$49:$W$49</c:f>
              <c:numCache/>
            </c:numRef>
          </c:val>
          <c:smooth val="0"/>
        </c:ser>
        <c:ser>
          <c:idx val="4"/>
          <c:order val="4"/>
          <c:spPr>
            <a:ln cmpd="sng">
              <a:solidFill>
                <a:srgbClr val="000000">
                  <a:alpha val="100000"/>
                </a:srgbClr>
              </a:solidFill>
            </a:ln>
          </c:spPr>
          <c:marker>
            <c:symbol val="none"/>
          </c:marker>
          <c:cat>
            <c:strRef>
              <c:f>FANTATOUR!$B$2:$W$2</c:f>
            </c:strRef>
          </c:cat>
          <c:val>
            <c:numRef>
              <c:f>FANTATOUR!$B$61:$W$61</c:f>
              <c:numCache/>
            </c:numRef>
          </c:val>
          <c:smooth val="0"/>
        </c:ser>
        <c:ser>
          <c:idx val="5"/>
          <c:order val="5"/>
          <c:spPr>
            <a:ln cmpd="sng">
              <a:solidFill>
                <a:srgbClr val="D2803C">
                  <a:alpha val="100000"/>
                </a:srgbClr>
              </a:solidFill>
            </a:ln>
          </c:spPr>
          <c:marker>
            <c:symbol val="none"/>
          </c:marker>
          <c:cat>
            <c:strRef>
              <c:f>FANTATOUR!$B$2:$W$2</c:f>
            </c:strRef>
          </c:cat>
          <c:val>
            <c:numRef>
              <c:f>FANTATOUR!$B$73:$W$73</c:f>
              <c:numCache/>
            </c:numRef>
          </c:val>
          <c:smooth val="0"/>
        </c:ser>
        <c:axId val="917643975"/>
        <c:axId val="1349369707"/>
      </c:lineChart>
      <c:catAx>
        <c:axId val="917643975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1349369707"/>
      </c:catAx>
      <c:valAx>
        <c:axId val="1349369707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917643975"/>
      </c:valAx>
      <c:spPr>
        <a:solidFill>
          <a:srgbClr val="444444"/>
        </a:solidFill>
      </c:spPr>
    </c:plotArea>
    <c:legend>
      <c:legendPos val="r"/>
      <c:overlay val="0"/>
      <c:txPr>
        <a:bodyPr/>
        <a:lstStyle/>
        <a:p>
          <a:pPr lvl="0">
            <a:defRPr b="0">
              <a:solidFill>
                <a:srgbClr val="000000"/>
              </a:solidFill>
              <a:latin typeface="Roboto"/>
            </a:defRPr>
          </a:pPr>
        </a:p>
      </c:txPr>
    </c:legend>
  </c:chart>
  <c:spPr>
    <a:solidFill>
      <a:srgbClr val="FFFF00"/>
    </a:solidFill>
  </c:spPr>
</c:chartSpace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5</xdr:col>
      <xdr:colOff>200025</xdr:colOff>
      <xdr:row>73</xdr:row>
      <xdr:rowOff>76200</xdr:rowOff>
    </xdr:from>
    <xdr:ext cx="5114925" cy="2733675"/>
    <xdr:graphicFrame>
      <xdr:nvGraphicFramePr>
        <xdr:cNvPr id="1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  <xdr:oneCellAnchor>
    <xdr:from>
      <xdr:col>0</xdr:col>
      <xdr:colOff>57150</xdr:colOff>
      <xdr:row>91</xdr:row>
      <xdr:rowOff>428625</xdr:rowOff>
    </xdr:from>
    <xdr:ext cx="9220200" cy="3638550"/>
    <xdr:graphicFrame>
      <xdr:nvGraphicFramePr>
        <xdr:cNvPr id="2" name="Chart 2" title="Gra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2"/>
        </a:graphicData>
      </a:graphic>
    </xdr:graphicFrame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xSplit="1.0" topLeftCell="B1" activePane="topRight" state="frozen"/>
      <selection activeCell="C2" sqref="C2" pane="topRight"/>
    </sheetView>
  </sheetViews>
  <sheetFormatPr customHeight="1" defaultColWidth="15.13" defaultRowHeight="15.75"/>
  <cols>
    <col customWidth="1" min="1" max="1" width="12.0"/>
    <col customWidth="1" min="2" max="2" width="4.75"/>
    <col customWidth="1" min="3" max="20" width="3.25"/>
    <col customWidth="1" min="21" max="22" width="4.38"/>
    <col customWidth="1" min="23" max="23" width="4.25"/>
    <col customWidth="1" min="24" max="24" width="0.38"/>
    <col customWidth="1" min="25" max="25" width="10.63"/>
    <col customWidth="1" min="26" max="26" width="5.0"/>
    <col customWidth="1" min="27" max="28" width="4.13"/>
    <col customWidth="1" min="29" max="29" width="7.63"/>
  </cols>
  <sheetData>
    <row r="1" ht="12.75" customHeight="1">
      <c r="A1" s="1"/>
      <c r="B1" s="2"/>
      <c r="C1" s="1"/>
      <c r="D1" s="1"/>
      <c r="E1" s="1"/>
      <c r="F1" s="1"/>
      <c r="G1" s="1"/>
      <c r="H1" s="3" t="s">
        <v>0</v>
      </c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4" t="s">
        <v>1</v>
      </c>
      <c r="Z1" s="4"/>
    </row>
    <row r="2" ht="12.75" customHeight="1">
      <c r="A2" s="5" t="s">
        <v>2</v>
      </c>
      <c r="B2" s="6">
        <v>1.0</v>
      </c>
      <c r="C2" s="7">
        <v>2.0</v>
      </c>
      <c r="D2" s="7">
        <v>3.0</v>
      </c>
      <c r="E2" s="6">
        <v>4.0</v>
      </c>
      <c r="F2" s="7">
        <v>5.0</v>
      </c>
      <c r="G2" s="7">
        <v>6.0</v>
      </c>
      <c r="H2" s="7">
        <v>7.0</v>
      </c>
      <c r="I2" s="7">
        <v>8.0</v>
      </c>
      <c r="J2" s="7">
        <v>9.0</v>
      </c>
      <c r="K2" s="7">
        <v>10.0</v>
      </c>
      <c r="L2" s="7">
        <v>11.0</v>
      </c>
      <c r="M2" s="7">
        <v>12.0</v>
      </c>
      <c r="N2" s="7">
        <v>13.0</v>
      </c>
      <c r="O2" s="7">
        <v>14.0</v>
      </c>
      <c r="P2" s="7">
        <v>15.0</v>
      </c>
      <c r="Q2" s="7">
        <v>16.0</v>
      </c>
      <c r="R2" s="6">
        <v>17.0</v>
      </c>
      <c r="S2" s="7">
        <v>18.0</v>
      </c>
      <c r="T2" s="7">
        <v>19.0</v>
      </c>
      <c r="U2" s="6">
        <v>20.0</v>
      </c>
      <c r="V2" s="6">
        <v>21.0</v>
      </c>
      <c r="W2" s="8" t="s">
        <v>3</v>
      </c>
      <c r="X2" s="2"/>
      <c r="Y2" s="9">
        <v>1.0</v>
      </c>
      <c r="Z2" s="10">
        <v>25.0</v>
      </c>
    </row>
    <row r="3" ht="12.75" customHeight="1">
      <c r="A3" s="11" t="s">
        <v>4</v>
      </c>
      <c r="B3" s="8"/>
      <c r="C3" s="8"/>
      <c r="D3" s="8"/>
      <c r="E3" s="8"/>
      <c r="F3" s="8"/>
      <c r="G3" s="8"/>
      <c r="H3" s="7"/>
      <c r="I3" s="7"/>
      <c r="J3" s="7"/>
      <c r="K3" s="8"/>
      <c r="L3" s="7"/>
      <c r="M3" s="7"/>
      <c r="N3" s="8"/>
      <c r="O3" s="7"/>
      <c r="P3" s="7"/>
      <c r="Q3" s="7"/>
      <c r="R3" s="7">
        <v>20.0</v>
      </c>
      <c r="S3" s="7"/>
      <c r="T3" s="7"/>
      <c r="U3" s="7"/>
      <c r="V3" s="8"/>
      <c r="W3" s="8">
        <f>SUM(B3:V3)</f>
        <v>20</v>
      </c>
      <c r="X3" s="2"/>
      <c r="Y3" s="9">
        <v>2.0</v>
      </c>
      <c r="Z3" s="9">
        <v>20.0</v>
      </c>
    </row>
    <row r="4" ht="12.75" customHeight="1">
      <c r="A4" s="11" t="s">
        <v>5</v>
      </c>
      <c r="B4" s="7"/>
      <c r="C4" s="8"/>
      <c r="D4" s="8"/>
      <c r="E4" s="8"/>
      <c r="F4" s="8"/>
      <c r="G4" s="8"/>
      <c r="H4" s="8"/>
      <c r="I4" s="8"/>
      <c r="J4" s="8"/>
      <c r="K4" s="12">
        <f>7+10</f>
        <v>17</v>
      </c>
      <c r="L4" s="6">
        <v>10.0</v>
      </c>
      <c r="M4" s="6">
        <v>10.0</v>
      </c>
      <c r="N4" s="7">
        <v>6.0</v>
      </c>
      <c r="O4" s="6">
        <v>10.0</v>
      </c>
      <c r="P4" s="6">
        <v>10.0</v>
      </c>
      <c r="Q4" s="7">
        <v>6.0</v>
      </c>
      <c r="R4" s="7">
        <v>3.0</v>
      </c>
      <c r="S4" s="7">
        <v>3.0</v>
      </c>
      <c r="T4" s="7">
        <v>3.0</v>
      </c>
      <c r="U4" s="7">
        <v>3.0</v>
      </c>
      <c r="V4" s="7">
        <v>3.0</v>
      </c>
      <c r="W4" s="8">
        <f>SUM(B4:V4)+10</f>
        <v>94</v>
      </c>
      <c r="X4" s="2"/>
      <c r="Y4" s="9">
        <v>3.0</v>
      </c>
      <c r="Z4" s="9">
        <v>16.0</v>
      </c>
    </row>
    <row r="5" ht="12.75" customHeight="1">
      <c r="A5" s="13" t="s">
        <v>6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7">
        <v>20.0</v>
      </c>
      <c r="O5" s="14">
        <f>25+6</f>
        <v>31</v>
      </c>
      <c r="P5" s="7">
        <v>6.0</v>
      </c>
      <c r="Q5" s="6">
        <v>10.0</v>
      </c>
      <c r="R5" s="15">
        <f>25+10</f>
        <v>35</v>
      </c>
      <c r="S5" s="6">
        <f>16+10</f>
        <v>26</v>
      </c>
      <c r="T5" s="6">
        <v>10.0</v>
      </c>
      <c r="U5" s="6">
        <v>10.0</v>
      </c>
      <c r="V5" s="6">
        <v>10.0</v>
      </c>
      <c r="W5" s="6">
        <f>SUM(B5:V5)+50</f>
        <v>208</v>
      </c>
      <c r="X5" s="2"/>
      <c r="Y5" s="9">
        <v>4.0</v>
      </c>
      <c r="Z5" s="9">
        <v>14.0</v>
      </c>
    </row>
    <row r="6" ht="12.75" customHeight="1">
      <c r="A6" s="11" t="s">
        <v>7</v>
      </c>
      <c r="B6" s="16">
        <f>25+15</f>
        <v>40</v>
      </c>
      <c r="C6" s="7">
        <v>3.0</v>
      </c>
      <c r="D6" s="14">
        <f t="shared" ref="D6:E6" si="1">25+6</f>
        <v>31</v>
      </c>
      <c r="E6" s="14">
        <f t="shared" si="1"/>
        <v>31</v>
      </c>
      <c r="F6" s="7">
        <v>6.0</v>
      </c>
      <c r="G6" s="7">
        <v>3.0</v>
      </c>
      <c r="H6" s="7">
        <v>3.0</v>
      </c>
      <c r="I6" s="7">
        <v>3.0</v>
      </c>
      <c r="J6" s="7">
        <v>3.0</v>
      </c>
      <c r="K6" s="7">
        <v>3.0</v>
      </c>
      <c r="L6" s="7">
        <v>3.0</v>
      </c>
      <c r="M6" s="8"/>
      <c r="N6" s="8"/>
      <c r="O6" s="8"/>
      <c r="P6" s="8">
        <f>5</f>
        <v>5</v>
      </c>
      <c r="Q6" s="8"/>
      <c r="R6" s="8"/>
      <c r="S6" s="8"/>
      <c r="T6" s="8"/>
      <c r="U6" s="8"/>
      <c r="V6" s="14">
        <f>25</f>
        <v>25</v>
      </c>
      <c r="W6" s="8">
        <f t="shared" ref="W6:W11" si="2">SUM(B6:V6)</f>
        <v>159</v>
      </c>
      <c r="X6" s="2"/>
      <c r="Y6" s="9">
        <v>5.0</v>
      </c>
      <c r="Z6" s="9">
        <v>12.0</v>
      </c>
    </row>
    <row r="7" ht="12.75" customHeight="1">
      <c r="A7" s="11" t="s">
        <v>8</v>
      </c>
      <c r="B7" s="8"/>
      <c r="C7" s="7"/>
      <c r="D7" s="8"/>
      <c r="E7" s="8"/>
      <c r="F7" s="8"/>
      <c r="G7" s="8"/>
      <c r="H7" s="8"/>
      <c r="I7" s="8"/>
      <c r="J7" s="8"/>
      <c r="K7" s="8"/>
      <c r="L7" s="7">
        <v>20.0</v>
      </c>
      <c r="M7" s="7">
        <v>3.0</v>
      </c>
      <c r="N7" s="8"/>
      <c r="O7" s="8"/>
      <c r="P7" s="8"/>
      <c r="Q7" s="8"/>
      <c r="R7" s="8"/>
      <c r="S7" s="8"/>
      <c r="T7" s="7">
        <v>20.0</v>
      </c>
      <c r="U7" s="8"/>
      <c r="V7" s="8"/>
      <c r="W7" s="8">
        <f t="shared" si="2"/>
        <v>43</v>
      </c>
      <c r="X7" s="2"/>
      <c r="Y7" s="9">
        <v>6.0</v>
      </c>
      <c r="Z7" s="9">
        <v>10.0</v>
      </c>
    </row>
    <row r="8" ht="12.75" customHeight="1">
      <c r="A8" s="11" t="s">
        <v>9</v>
      </c>
      <c r="B8" s="8"/>
      <c r="C8" s="8"/>
      <c r="D8" s="8"/>
      <c r="E8" s="7">
        <v>10.0</v>
      </c>
      <c r="F8" s="8"/>
      <c r="G8" s="17">
        <v>25.0</v>
      </c>
      <c r="H8" s="8"/>
      <c r="I8" s="8"/>
      <c r="J8" s="8"/>
      <c r="K8" s="8"/>
      <c r="L8" s="8"/>
      <c r="M8" s="8"/>
      <c r="N8" s="8"/>
      <c r="O8" s="8"/>
      <c r="P8" s="8">
        <f>14</f>
        <v>14</v>
      </c>
      <c r="Q8" s="8"/>
      <c r="R8" s="8"/>
      <c r="S8" s="8"/>
      <c r="T8" s="8"/>
      <c r="U8" s="8"/>
      <c r="V8" s="8">
        <f>14</f>
        <v>14</v>
      </c>
      <c r="W8" s="8">
        <f t="shared" si="2"/>
        <v>63</v>
      </c>
      <c r="X8" s="2"/>
      <c r="Y8" s="9">
        <v>7.0</v>
      </c>
      <c r="Z8" s="9">
        <v>9.0</v>
      </c>
    </row>
    <row r="9" ht="12.75" customHeight="1">
      <c r="A9" s="11" t="s">
        <v>10</v>
      </c>
      <c r="B9" s="8"/>
      <c r="C9" s="8">
        <f>7</f>
        <v>7</v>
      </c>
      <c r="D9" s="8"/>
      <c r="E9" s="8"/>
      <c r="F9" s="8"/>
      <c r="G9" s="8"/>
      <c r="H9" s="8"/>
      <c r="I9" s="7">
        <v>8.0</v>
      </c>
      <c r="J9" s="8"/>
      <c r="K9" s="7">
        <v>10.0</v>
      </c>
      <c r="L9" s="8"/>
      <c r="M9" s="8"/>
      <c r="N9" s="7">
        <v>10.0</v>
      </c>
      <c r="O9" s="7">
        <v>10.0</v>
      </c>
      <c r="P9" s="8"/>
      <c r="Q9" s="8"/>
      <c r="R9" s="7">
        <v>3.0</v>
      </c>
      <c r="S9" s="7">
        <v>12.0</v>
      </c>
      <c r="T9" s="8"/>
      <c r="U9" s="7">
        <v>10.0</v>
      </c>
      <c r="V9" s="8"/>
      <c r="W9" s="8">
        <f t="shared" si="2"/>
        <v>70</v>
      </c>
      <c r="X9" s="2"/>
      <c r="Y9" s="9">
        <v>8.0</v>
      </c>
      <c r="Z9" s="9">
        <v>8.0</v>
      </c>
    </row>
    <row r="10" ht="12.75" customHeight="1">
      <c r="A10" s="11" t="s">
        <v>11</v>
      </c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7">
        <v>6.0</v>
      </c>
      <c r="O10" s="7">
        <v>9.0</v>
      </c>
      <c r="P10" s="8"/>
      <c r="Q10" s="8"/>
      <c r="R10" s="7">
        <v>9.0</v>
      </c>
      <c r="S10" s="7">
        <v>4.0</v>
      </c>
      <c r="T10" s="8"/>
      <c r="U10" s="8"/>
      <c r="V10" s="8"/>
      <c r="W10" s="8">
        <f t="shared" si="2"/>
        <v>28</v>
      </c>
      <c r="X10" s="2"/>
      <c r="Y10" s="9">
        <v>9.0</v>
      </c>
      <c r="Z10" s="9">
        <v>7.0</v>
      </c>
    </row>
    <row r="11" ht="12.75" customHeight="1">
      <c r="A11" s="11" t="s">
        <v>12</v>
      </c>
      <c r="B11" s="7"/>
      <c r="C11" s="8"/>
      <c r="D11" s="8"/>
      <c r="E11" s="7"/>
      <c r="F11" s="8"/>
      <c r="G11" s="7"/>
      <c r="H11" s="8"/>
      <c r="I11" s="8"/>
      <c r="J11" s="15">
        <f>25+10</f>
        <v>35</v>
      </c>
      <c r="K11" s="7">
        <v>3.0</v>
      </c>
      <c r="L11" s="7">
        <v>3.0</v>
      </c>
      <c r="M11" s="7">
        <v>3.0</v>
      </c>
      <c r="N11" s="8"/>
      <c r="O11" s="8"/>
      <c r="P11" s="8"/>
      <c r="Q11" s="8"/>
      <c r="R11" s="8"/>
      <c r="S11" s="8"/>
      <c r="T11" s="8"/>
      <c r="U11" s="17">
        <v>25.0</v>
      </c>
      <c r="V11" s="8"/>
      <c r="W11" s="8">
        <f t="shared" si="2"/>
        <v>69</v>
      </c>
      <c r="X11" s="2"/>
      <c r="Y11" s="9">
        <v>10.0</v>
      </c>
      <c r="Z11" s="9">
        <v>6.0</v>
      </c>
    </row>
    <row r="12" ht="12.75" customHeight="1">
      <c r="A12" s="18" t="s">
        <v>13</v>
      </c>
      <c r="B12" s="8">
        <f t="shared" ref="B12:W12" si="3">SUM(B3:B11)</f>
        <v>40</v>
      </c>
      <c r="C12" s="8">
        <f t="shared" si="3"/>
        <v>10</v>
      </c>
      <c r="D12" s="8">
        <f t="shared" si="3"/>
        <v>31</v>
      </c>
      <c r="E12" s="8">
        <f t="shared" si="3"/>
        <v>41</v>
      </c>
      <c r="F12" s="8">
        <f t="shared" si="3"/>
        <v>6</v>
      </c>
      <c r="G12" s="8">
        <f t="shared" si="3"/>
        <v>28</v>
      </c>
      <c r="H12" s="8">
        <f t="shared" si="3"/>
        <v>3</v>
      </c>
      <c r="I12" s="8">
        <f t="shared" si="3"/>
        <v>11</v>
      </c>
      <c r="J12" s="8">
        <f t="shared" si="3"/>
        <v>38</v>
      </c>
      <c r="K12" s="8">
        <f t="shared" si="3"/>
        <v>33</v>
      </c>
      <c r="L12" s="8">
        <f t="shared" si="3"/>
        <v>36</v>
      </c>
      <c r="M12" s="8">
        <f t="shared" si="3"/>
        <v>16</v>
      </c>
      <c r="N12" s="8">
        <f t="shared" si="3"/>
        <v>42</v>
      </c>
      <c r="O12" s="8">
        <f t="shared" si="3"/>
        <v>60</v>
      </c>
      <c r="P12" s="8">
        <f t="shared" si="3"/>
        <v>35</v>
      </c>
      <c r="Q12" s="8">
        <f t="shared" si="3"/>
        <v>16</v>
      </c>
      <c r="R12" s="8">
        <f t="shared" si="3"/>
        <v>70</v>
      </c>
      <c r="S12" s="8">
        <f t="shared" si="3"/>
        <v>45</v>
      </c>
      <c r="T12" s="8">
        <f t="shared" si="3"/>
        <v>33</v>
      </c>
      <c r="U12" s="8">
        <f t="shared" si="3"/>
        <v>48</v>
      </c>
      <c r="V12" s="8">
        <f t="shared" si="3"/>
        <v>52</v>
      </c>
      <c r="W12" s="8">
        <f t="shared" si="3"/>
        <v>754</v>
      </c>
      <c r="X12" s="2"/>
      <c r="Y12" s="9">
        <v>11.0</v>
      </c>
      <c r="Z12" s="9">
        <v>5.0</v>
      </c>
    </row>
    <row r="13" ht="12.75" customHeight="1">
      <c r="A13" s="18" t="s">
        <v>14</v>
      </c>
      <c r="B13" s="8">
        <f>B12</f>
        <v>40</v>
      </c>
      <c r="C13" s="8">
        <f t="shared" ref="C13:V13" si="4">B13+C12</f>
        <v>50</v>
      </c>
      <c r="D13" s="8">
        <f t="shared" si="4"/>
        <v>81</v>
      </c>
      <c r="E13" s="8">
        <f t="shared" si="4"/>
        <v>122</v>
      </c>
      <c r="F13" s="8">
        <f t="shared" si="4"/>
        <v>128</v>
      </c>
      <c r="G13" s="8">
        <f t="shared" si="4"/>
        <v>156</v>
      </c>
      <c r="H13" s="8">
        <f t="shared" si="4"/>
        <v>159</v>
      </c>
      <c r="I13" s="8">
        <f t="shared" si="4"/>
        <v>170</v>
      </c>
      <c r="J13" s="8">
        <f t="shared" si="4"/>
        <v>208</v>
      </c>
      <c r="K13" s="8">
        <f t="shared" si="4"/>
        <v>241</v>
      </c>
      <c r="L13" s="8">
        <f t="shared" si="4"/>
        <v>277</v>
      </c>
      <c r="M13" s="8">
        <f t="shared" si="4"/>
        <v>293</v>
      </c>
      <c r="N13" s="8">
        <f t="shared" si="4"/>
        <v>335</v>
      </c>
      <c r="O13" s="8">
        <f t="shared" si="4"/>
        <v>395</v>
      </c>
      <c r="P13" s="8">
        <f t="shared" si="4"/>
        <v>430</v>
      </c>
      <c r="Q13" s="8">
        <f t="shared" si="4"/>
        <v>446</v>
      </c>
      <c r="R13" s="8">
        <f t="shared" si="4"/>
        <v>516</v>
      </c>
      <c r="S13" s="8">
        <f t="shared" si="4"/>
        <v>561</v>
      </c>
      <c r="T13" s="8">
        <f t="shared" si="4"/>
        <v>594</v>
      </c>
      <c r="U13" s="8">
        <f t="shared" si="4"/>
        <v>642</v>
      </c>
      <c r="V13" s="8">
        <f t="shared" si="4"/>
        <v>694</v>
      </c>
      <c r="W13" s="8">
        <f>SUM(W3:W11)</f>
        <v>754</v>
      </c>
      <c r="X13" s="2"/>
      <c r="Y13" s="9">
        <v>12.0</v>
      </c>
      <c r="Z13" s="9">
        <v>4.0</v>
      </c>
    </row>
    <row r="14" ht="12.75" customHeight="1">
      <c r="A14" s="5" t="s">
        <v>15</v>
      </c>
      <c r="B14" s="19">
        <v>1.0</v>
      </c>
      <c r="C14" s="7">
        <v>2.0</v>
      </c>
      <c r="D14" s="7">
        <v>3.0</v>
      </c>
      <c r="E14" s="7">
        <v>4.0</v>
      </c>
      <c r="F14" s="7">
        <v>5.0</v>
      </c>
      <c r="G14" s="7">
        <v>6.0</v>
      </c>
      <c r="H14" s="7">
        <v>7.0</v>
      </c>
      <c r="I14" s="7">
        <v>8.0</v>
      </c>
      <c r="J14" s="7">
        <v>9.0</v>
      </c>
      <c r="K14" s="7">
        <v>10.0</v>
      </c>
      <c r="L14" s="7">
        <v>11.0</v>
      </c>
      <c r="M14" s="7">
        <v>12.0</v>
      </c>
      <c r="N14" s="7">
        <v>13.0</v>
      </c>
      <c r="O14" s="7">
        <v>14.0</v>
      </c>
      <c r="P14" s="7">
        <v>15.0</v>
      </c>
      <c r="Q14" s="7">
        <v>16.0</v>
      </c>
      <c r="R14" s="7">
        <v>17.0</v>
      </c>
      <c r="S14" s="7">
        <v>18.0</v>
      </c>
      <c r="T14" s="7">
        <v>19.0</v>
      </c>
      <c r="U14" s="7">
        <v>20.0</v>
      </c>
      <c r="V14" s="7">
        <v>21.0</v>
      </c>
      <c r="W14" s="8" t="s">
        <v>3</v>
      </c>
      <c r="X14" s="2"/>
      <c r="Y14" s="9">
        <v>13.0</v>
      </c>
      <c r="Z14" s="9">
        <v>3.0</v>
      </c>
    </row>
    <row r="15" ht="12.75" customHeight="1">
      <c r="A15" s="11" t="s">
        <v>16</v>
      </c>
      <c r="B15" s="8"/>
      <c r="C15" s="8"/>
      <c r="D15" s="8"/>
      <c r="E15" s="8"/>
      <c r="F15" s="8"/>
      <c r="G15" s="8"/>
      <c r="H15" s="8"/>
      <c r="I15" s="8">
        <f>14+5</f>
        <v>19</v>
      </c>
      <c r="J15" s="8"/>
      <c r="K15" s="7">
        <f>9+10</f>
        <v>19</v>
      </c>
      <c r="L15" s="7">
        <v>10.0</v>
      </c>
      <c r="M15" s="7">
        <v>10.0</v>
      </c>
      <c r="N15" s="8"/>
      <c r="O15" s="8"/>
      <c r="P15" s="8"/>
      <c r="Q15" s="8"/>
      <c r="R15" s="8"/>
      <c r="S15" s="8"/>
      <c r="T15" s="8"/>
      <c r="U15" s="8"/>
      <c r="V15" s="8"/>
      <c r="W15" s="8">
        <f t="shared" ref="W15:W23" si="5">SUM(B15:V15)</f>
        <v>58</v>
      </c>
      <c r="X15" s="2"/>
      <c r="Y15" s="9">
        <v>14.0</v>
      </c>
      <c r="Z15" s="9">
        <v>2.0</v>
      </c>
    </row>
    <row r="16" ht="12.75" customHeight="1">
      <c r="A16" s="20" t="s">
        <v>17</v>
      </c>
      <c r="B16" s="8">
        <f>7</f>
        <v>7</v>
      </c>
      <c r="C16" s="8"/>
      <c r="D16" s="7">
        <v>8.0</v>
      </c>
      <c r="E16" s="8"/>
      <c r="F16" s="8"/>
      <c r="G16" s="8"/>
      <c r="H16" s="8"/>
      <c r="I16" s="8"/>
      <c r="J16" s="7">
        <v>10.0</v>
      </c>
      <c r="K16" s="8"/>
      <c r="L16" s="7">
        <v>10.0</v>
      </c>
      <c r="M16" s="7">
        <v>6.0</v>
      </c>
      <c r="N16" s="8"/>
      <c r="O16" s="8"/>
      <c r="P16" s="7">
        <v>2.0</v>
      </c>
      <c r="Q16" s="8"/>
      <c r="R16" s="8"/>
      <c r="S16" s="21">
        <v>-10.0</v>
      </c>
      <c r="T16" s="21"/>
      <c r="U16" s="21"/>
      <c r="V16" s="21"/>
      <c r="W16" s="21">
        <f t="shared" si="5"/>
        <v>33</v>
      </c>
      <c r="X16" s="2"/>
      <c r="Y16" s="9">
        <v>15.0</v>
      </c>
      <c r="Z16" s="9">
        <v>1.0</v>
      </c>
    </row>
    <row r="17" ht="12.75" customHeight="1">
      <c r="A17" s="11" t="s">
        <v>18</v>
      </c>
      <c r="B17" s="8"/>
      <c r="C17" s="8">
        <f>8</f>
        <v>8</v>
      </c>
      <c r="D17" s="7"/>
      <c r="E17" s="7"/>
      <c r="F17" s="8"/>
      <c r="G17" s="8"/>
      <c r="H17" s="8"/>
      <c r="I17" s="7">
        <v>5.0</v>
      </c>
      <c r="J17" s="8"/>
      <c r="K17" s="7">
        <v>4.0</v>
      </c>
      <c r="L17" s="7">
        <v>2.0</v>
      </c>
      <c r="M17" s="7">
        <v>1.0</v>
      </c>
      <c r="N17" s="7">
        <v>3.0</v>
      </c>
      <c r="O17" s="8"/>
      <c r="P17" s="8"/>
      <c r="Q17" s="8"/>
      <c r="R17" s="7">
        <v>8.0</v>
      </c>
      <c r="S17" s="7">
        <v>9.0</v>
      </c>
      <c r="T17" s="8"/>
      <c r="U17" s="8"/>
      <c r="V17" s="8"/>
      <c r="W17" s="8">
        <f t="shared" si="5"/>
        <v>40</v>
      </c>
      <c r="X17" s="2"/>
    </row>
    <row r="18" ht="12.75" customHeight="1">
      <c r="A18" s="20" t="s">
        <v>19</v>
      </c>
      <c r="B18" s="7"/>
      <c r="C18" s="22">
        <f>-10</f>
        <v>-10</v>
      </c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>
        <f t="shared" si="5"/>
        <v>-10</v>
      </c>
      <c r="X18" s="2"/>
    </row>
    <row r="19" ht="12.75" customHeight="1">
      <c r="A19" s="11" t="s">
        <v>20</v>
      </c>
      <c r="B19" s="8">
        <f>1</f>
        <v>1</v>
      </c>
      <c r="C19" s="8"/>
      <c r="D19" s="7">
        <v>3.0</v>
      </c>
      <c r="E19" s="7">
        <v>3.0</v>
      </c>
      <c r="F19" s="8"/>
      <c r="G19" s="7">
        <v>16.0</v>
      </c>
      <c r="H19" s="8"/>
      <c r="I19" s="8"/>
      <c r="J19" s="8"/>
      <c r="K19" s="8"/>
      <c r="L19" s="7">
        <v>8.0</v>
      </c>
      <c r="M19" s="7">
        <v>7.0</v>
      </c>
      <c r="N19" s="8"/>
      <c r="O19" s="8"/>
      <c r="P19" s="23">
        <v>3.0</v>
      </c>
      <c r="Q19" s="8"/>
      <c r="R19" s="8"/>
      <c r="S19" s="8"/>
      <c r="T19" s="7">
        <v>9.0</v>
      </c>
      <c r="U19" s="8"/>
      <c r="V19" s="8"/>
      <c r="W19" s="8">
        <f t="shared" si="5"/>
        <v>50</v>
      </c>
      <c r="X19" s="2"/>
      <c r="Y19" s="24" t="s">
        <v>21</v>
      </c>
      <c r="Z19" s="25"/>
      <c r="AA19" s="25"/>
      <c r="AB19" s="26">
        <v>-10.0</v>
      </c>
    </row>
    <row r="20" ht="12.75" customHeight="1">
      <c r="A20" s="20" t="s">
        <v>22</v>
      </c>
      <c r="B20" s="8"/>
      <c r="C20" s="8">
        <f>9</f>
        <v>9</v>
      </c>
      <c r="D20" s="8"/>
      <c r="E20" s="8"/>
      <c r="F20" s="8"/>
      <c r="G20" s="8"/>
      <c r="H20" s="8"/>
      <c r="I20" s="8"/>
      <c r="J20" s="8"/>
      <c r="K20" s="8"/>
      <c r="L20" s="8"/>
      <c r="M20" s="22">
        <v>-10.0</v>
      </c>
      <c r="N20" s="22"/>
      <c r="O20" s="22"/>
      <c r="P20" s="22"/>
      <c r="Q20" s="22"/>
      <c r="R20" s="22"/>
      <c r="S20" s="22"/>
      <c r="T20" s="22"/>
      <c r="U20" s="22"/>
      <c r="V20" s="22"/>
      <c r="W20" s="22">
        <f t="shared" si="5"/>
        <v>-1</v>
      </c>
      <c r="X20" s="2"/>
      <c r="Y20" s="27" t="s">
        <v>23</v>
      </c>
      <c r="Z20" s="28"/>
      <c r="AA20" s="28"/>
      <c r="AB20" s="29">
        <v>-50.0</v>
      </c>
      <c r="AC20" s="30" t="s">
        <v>24</v>
      </c>
    </row>
    <row r="21" ht="12.75" customHeight="1">
      <c r="A21" s="11" t="s">
        <v>25</v>
      </c>
      <c r="B21" s="8"/>
      <c r="C21" s="8"/>
      <c r="D21" s="8"/>
      <c r="E21" s="8"/>
      <c r="F21" s="8"/>
      <c r="G21" s="8"/>
      <c r="H21" s="7">
        <v>14.0</v>
      </c>
      <c r="I21" s="8"/>
      <c r="J21" s="7">
        <v>14.0</v>
      </c>
      <c r="K21" s="8"/>
      <c r="L21" s="8"/>
      <c r="M21" s="8"/>
      <c r="N21" s="8"/>
      <c r="O21" s="8"/>
      <c r="P21" s="8"/>
      <c r="Q21" s="8"/>
      <c r="R21" s="8"/>
      <c r="S21" s="8"/>
      <c r="T21" s="8"/>
      <c r="U21" s="7">
        <v>20.0</v>
      </c>
      <c r="V21" s="8"/>
      <c r="W21" s="8">
        <f t="shared" si="5"/>
        <v>48</v>
      </c>
      <c r="X21" s="2"/>
      <c r="Y21" s="31" t="s">
        <v>26</v>
      </c>
      <c r="Z21" s="32"/>
      <c r="AA21" s="32"/>
      <c r="AB21" s="33">
        <v>-200.0</v>
      </c>
      <c r="AC21" s="30" t="s">
        <v>27</v>
      </c>
    </row>
    <row r="22" ht="12.75" customHeight="1">
      <c r="A22" s="11" t="s">
        <v>28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>
        <f t="shared" si="5"/>
        <v>0</v>
      </c>
      <c r="X22" s="2"/>
      <c r="Y22" s="34" t="s">
        <v>29</v>
      </c>
      <c r="Z22" s="35"/>
      <c r="AA22" s="35"/>
      <c r="AB22" s="36">
        <v>-100.0</v>
      </c>
    </row>
    <row r="23" ht="12.75" customHeight="1">
      <c r="A23" s="20" t="s">
        <v>30</v>
      </c>
      <c r="B23" s="8"/>
      <c r="C23" s="8"/>
      <c r="D23" s="8"/>
      <c r="E23" s="37">
        <v>-10.0</v>
      </c>
      <c r="F23" s="22"/>
      <c r="G23" s="22"/>
      <c r="H23" s="22"/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2"/>
      <c r="U23" s="22"/>
      <c r="V23" s="22"/>
      <c r="W23" s="22">
        <f t="shared" si="5"/>
        <v>-10</v>
      </c>
      <c r="X23" s="2"/>
      <c r="Y23" s="38"/>
      <c r="Z23" s="39"/>
      <c r="AA23" s="39"/>
      <c r="AB23" s="38"/>
    </row>
    <row r="24" ht="12.75" customHeight="1">
      <c r="A24" s="18" t="s">
        <v>13</v>
      </c>
      <c r="B24" s="8">
        <f t="shared" ref="B24:W24" si="6">SUM(B15:B23)</f>
        <v>8</v>
      </c>
      <c r="C24" s="8">
        <f t="shared" si="6"/>
        <v>7</v>
      </c>
      <c r="D24" s="8">
        <f t="shared" si="6"/>
        <v>11</v>
      </c>
      <c r="E24" s="8">
        <f t="shared" si="6"/>
        <v>-7</v>
      </c>
      <c r="F24" s="8">
        <f t="shared" si="6"/>
        <v>0</v>
      </c>
      <c r="G24" s="8">
        <f t="shared" si="6"/>
        <v>16</v>
      </c>
      <c r="H24" s="8">
        <f t="shared" si="6"/>
        <v>14</v>
      </c>
      <c r="I24" s="8">
        <f t="shared" si="6"/>
        <v>24</v>
      </c>
      <c r="J24" s="8">
        <f t="shared" si="6"/>
        <v>24</v>
      </c>
      <c r="K24" s="8">
        <f t="shared" si="6"/>
        <v>23</v>
      </c>
      <c r="L24" s="8">
        <f t="shared" si="6"/>
        <v>30</v>
      </c>
      <c r="M24" s="8">
        <f t="shared" si="6"/>
        <v>14</v>
      </c>
      <c r="N24" s="8">
        <f t="shared" si="6"/>
        <v>3</v>
      </c>
      <c r="O24" s="8">
        <f t="shared" si="6"/>
        <v>0</v>
      </c>
      <c r="P24" s="8">
        <f t="shared" si="6"/>
        <v>5</v>
      </c>
      <c r="Q24" s="8">
        <f t="shared" si="6"/>
        <v>0</v>
      </c>
      <c r="R24" s="8">
        <f t="shared" si="6"/>
        <v>8</v>
      </c>
      <c r="S24" s="8">
        <f t="shared" si="6"/>
        <v>-1</v>
      </c>
      <c r="T24" s="8">
        <f t="shared" si="6"/>
        <v>9</v>
      </c>
      <c r="U24" s="8">
        <f t="shared" si="6"/>
        <v>20</v>
      </c>
      <c r="V24" s="8">
        <f t="shared" si="6"/>
        <v>0</v>
      </c>
      <c r="W24" s="8">
        <f t="shared" si="6"/>
        <v>208</v>
      </c>
      <c r="Y24" s="4" t="s">
        <v>31</v>
      </c>
      <c r="Z24" s="40" t="s">
        <v>32</v>
      </c>
      <c r="AA24" s="40" t="s">
        <v>33</v>
      </c>
      <c r="AB24" s="40" t="s">
        <v>34</v>
      </c>
    </row>
    <row r="25" ht="12.75" customHeight="1">
      <c r="A25" s="18" t="s">
        <v>14</v>
      </c>
      <c r="B25" s="8">
        <f>B24</f>
        <v>8</v>
      </c>
      <c r="C25" s="8">
        <f t="shared" ref="C25:V25" si="7">B25+C24</f>
        <v>15</v>
      </c>
      <c r="D25" s="8">
        <f t="shared" si="7"/>
        <v>26</v>
      </c>
      <c r="E25" s="8">
        <f t="shared" si="7"/>
        <v>19</v>
      </c>
      <c r="F25" s="8">
        <f t="shared" si="7"/>
        <v>19</v>
      </c>
      <c r="G25" s="8">
        <f t="shared" si="7"/>
        <v>35</v>
      </c>
      <c r="H25" s="8">
        <f t="shared" si="7"/>
        <v>49</v>
      </c>
      <c r="I25" s="8">
        <f t="shared" si="7"/>
        <v>73</v>
      </c>
      <c r="J25" s="8">
        <f t="shared" si="7"/>
        <v>97</v>
      </c>
      <c r="K25" s="8">
        <f t="shared" si="7"/>
        <v>120</v>
      </c>
      <c r="L25" s="8">
        <f t="shared" si="7"/>
        <v>150</v>
      </c>
      <c r="M25" s="8">
        <f t="shared" si="7"/>
        <v>164</v>
      </c>
      <c r="N25" s="8">
        <f t="shared" si="7"/>
        <v>167</v>
      </c>
      <c r="O25" s="8">
        <f t="shared" si="7"/>
        <v>167</v>
      </c>
      <c r="P25" s="8">
        <f t="shared" si="7"/>
        <v>172</v>
      </c>
      <c r="Q25" s="8">
        <f t="shared" si="7"/>
        <v>172</v>
      </c>
      <c r="R25" s="8">
        <f t="shared" si="7"/>
        <v>180</v>
      </c>
      <c r="S25" s="8">
        <f t="shared" si="7"/>
        <v>179</v>
      </c>
      <c r="T25" s="8">
        <f t="shared" si="7"/>
        <v>188</v>
      </c>
      <c r="U25" s="8">
        <f t="shared" si="7"/>
        <v>208</v>
      </c>
      <c r="V25" s="8">
        <f t="shared" si="7"/>
        <v>208</v>
      </c>
      <c r="W25" s="8">
        <f>SUM(W15:W23)</f>
        <v>208</v>
      </c>
      <c r="X25" s="2"/>
      <c r="Y25" s="41" t="s">
        <v>35</v>
      </c>
      <c r="Z25" s="9">
        <v>15.0</v>
      </c>
      <c r="AA25" s="9">
        <v>10.0</v>
      </c>
      <c r="AB25" s="9">
        <v>5.0</v>
      </c>
      <c r="AC25" s="4" t="s">
        <v>36</v>
      </c>
    </row>
    <row r="26" ht="12.75" customHeight="1">
      <c r="A26" s="5" t="s">
        <v>37</v>
      </c>
      <c r="B26" s="7">
        <v>1.0</v>
      </c>
      <c r="C26" s="7">
        <v>2.0</v>
      </c>
      <c r="D26" s="6">
        <v>3.0</v>
      </c>
      <c r="E26" s="7">
        <v>4.0</v>
      </c>
      <c r="F26" s="7">
        <v>5.0</v>
      </c>
      <c r="G26" s="7">
        <v>6.0</v>
      </c>
      <c r="H26" s="6">
        <v>7.0</v>
      </c>
      <c r="I26" s="7">
        <v>8.0</v>
      </c>
      <c r="J26" s="7">
        <v>9.0</v>
      </c>
      <c r="K26" s="7">
        <v>10.0</v>
      </c>
      <c r="L26" s="7">
        <v>11.0</v>
      </c>
      <c r="M26" s="6">
        <v>12.0</v>
      </c>
      <c r="N26" s="7">
        <v>13.0</v>
      </c>
      <c r="O26" s="7">
        <v>14.0</v>
      </c>
      <c r="P26" s="6">
        <v>15.0</v>
      </c>
      <c r="Q26" s="7">
        <v>16.0</v>
      </c>
      <c r="R26" s="7">
        <v>17.0</v>
      </c>
      <c r="S26" s="7">
        <v>18.0</v>
      </c>
      <c r="T26" s="7">
        <v>19.0</v>
      </c>
      <c r="U26" s="7">
        <v>20.0</v>
      </c>
      <c r="V26" s="7">
        <v>21.0</v>
      </c>
      <c r="W26" s="8" t="s">
        <v>3</v>
      </c>
      <c r="X26" s="2"/>
      <c r="Y26" s="42" t="s">
        <v>38</v>
      </c>
      <c r="Z26" s="9">
        <v>10.0</v>
      </c>
      <c r="AA26" s="9">
        <v>6.0</v>
      </c>
      <c r="AB26" s="9">
        <v>3.0</v>
      </c>
      <c r="AC26" s="4" t="s">
        <v>39</v>
      </c>
    </row>
    <row r="27" ht="12.75" customHeight="1">
      <c r="A27" s="11" t="s">
        <v>40</v>
      </c>
      <c r="B27" s="8"/>
      <c r="C27" s="8"/>
      <c r="D27" s="8"/>
      <c r="E27" s="8"/>
      <c r="F27" s="8"/>
      <c r="G27" s="8"/>
      <c r="H27" s="7">
        <v>4.0</v>
      </c>
      <c r="I27" s="7">
        <v>9.0</v>
      </c>
      <c r="J27" s="8"/>
      <c r="K27" s="8">
        <f>16+5</f>
        <v>21</v>
      </c>
      <c r="L27" s="7">
        <v>5.0</v>
      </c>
      <c r="M27" s="7">
        <v>5.0</v>
      </c>
      <c r="N27" s="8">
        <f>14+10</f>
        <v>24</v>
      </c>
      <c r="O27" s="8">
        <f>6+10</f>
        <v>16</v>
      </c>
      <c r="P27" s="7">
        <v>10.0</v>
      </c>
      <c r="Q27" s="7">
        <v>10.0</v>
      </c>
      <c r="R27" s="8">
        <f>6</f>
        <v>6</v>
      </c>
      <c r="S27" s="7">
        <v>6.0</v>
      </c>
      <c r="T27" s="8"/>
      <c r="U27" s="8"/>
      <c r="V27" s="8"/>
      <c r="W27" s="8">
        <f>SUM(B27:V27)</f>
        <v>116</v>
      </c>
      <c r="X27" s="2"/>
      <c r="Y27" s="43" t="s">
        <v>41</v>
      </c>
      <c r="Z27" s="9">
        <v>10.0</v>
      </c>
      <c r="AA27" s="9">
        <v>6.0</v>
      </c>
      <c r="AB27" s="9">
        <v>3.0</v>
      </c>
      <c r="AC27" s="4" t="s">
        <v>42</v>
      </c>
    </row>
    <row r="28" ht="12.75" customHeight="1">
      <c r="A28" s="44" t="s">
        <v>43</v>
      </c>
      <c r="B28" s="45">
        <f>20+10</f>
        <v>30</v>
      </c>
      <c r="C28" s="46">
        <f>14+10</f>
        <v>24</v>
      </c>
      <c r="D28" s="46">
        <f>20+10</f>
        <v>30</v>
      </c>
      <c r="E28" s="46">
        <f t="shared" ref="E28:F28" si="8">14+10</f>
        <v>24</v>
      </c>
      <c r="F28" s="46">
        <f t="shared" si="8"/>
        <v>24</v>
      </c>
      <c r="G28" s="46">
        <f>12+10 </f>
        <v>22</v>
      </c>
      <c r="H28" s="46">
        <f>20+10</f>
        <v>30</v>
      </c>
      <c r="I28" s="47">
        <v>10.0</v>
      </c>
      <c r="J28" s="47">
        <v>10.0</v>
      </c>
      <c r="K28" s="47">
        <v>10.0</v>
      </c>
      <c r="L28" s="47">
        <f>7+10</f>
        <v>17</v>
      </c>
      <c r="M28" s="46">
        <f>20+10</f>
        <v>30</v>
      </c>
      <c r="N28" s="47">
        <v>10.0</v>
      </c>
      <c r="O28" s="47">
        <v>10.0</v>
      </c>
      <c r="P28" s="47">
        <f>16+10</f>
        <v>26</v>
      </c>
      <c r="Q28" s="47">
        <v>10.0</v>
      </c>
      <c r="R28" s="47">
        <v>10.0</v>
      </c>
      <c r="S28" s="47">
        <v>10.0</v>
      </c>
      <c r="T28" s="47">
        <v>10.0</v>
      </c>
      <c r="U28" s="47">
        <v>10.0</v>
      </c>
      <c r="V28" s="47">
        <f>7+10</f>
        <v>17</v>
      </c>
      <c r="W28" s="47">
        <f>SUM(B28:V28)+50</f>
        <v>424</v>
      </c>
      <c r="X28" s="2"/>
      <c r="Y28" s="48" t="s">
        <v>44</v>
      </c>
      <c r="Z28" s="9">
        <v>10.0</v>
      </c>
      <c r="AA28" s="9">
        <v>6.0</v>
      </c>
      <c r="AB28" s="9">
        <v>3.0</v>
      </c>
      <c r="AC28" s="4" t="s">
        <v>45</v>
      </c>
    </row>
    <row r="29" ht="12.75" customHeight="1">
      <c r="A29" s="11" t="s">
        <v>46</v>
      </c>
      <c r="B29" s="7"/>
      <c r="C29" s="8"/>
      <c r="D29" s="8"/>
      <c r="E29" s="8"/>
      <c r="F29" s="8"/>
      <c r="G29" s="8"/>
      <c r="H29" s="8"/>
      <c r="I29" s="7">
        <v>2.0</v>
      </c>
      <c r="J29" s="8"/>
      <c r="K29" s="8"/>
      <c r="L29" s="8"/>
      <c r="M29" s="8"/>
      <c r="N29" s="8"/>
      <c r="O29" s="8"/>
      <c r="P29" s="7">
        <v>1.0</v>
      </c>
      <c r="Q29" s="8"/>
      <c r="R29" s="8"/>
      <c r="S29" s="8"/>
      <c r="T29" s="8"/>
      <c r="U29" s="8"/>
      <c r="V29" s="7"/>
      <c r="W29" s="8">
        <f t="shared" ref="W29:W35" si="9">SUM(B29:V29)</f>
        <v>3</v>
      </c>
      <c r="X29" s="2"/>
      <c r="Y29" s="49" t="s">
        <v>47</v>
      </c>
      <c r="Z29" s="9">
        <v>10.0</v>
      </c>
      <c r="AC29" s="4" t="s">
        <v>48</v>
      </c>
    </row>
    <row r="30" ht="12.75" customHeight="1">
      <c r="A30" s="20" t="s">
        <v>49</v>
      </c>
      <c r="B30" s="8"/>
      <c r="C30" s="21">
        <f>-10</f>
        <v>-10</v>
      </c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1">
        <f t="shared" si="9"/>
        <v>-10</v>
      </c>
      <c r="X30" s="2"/>
      <c r="Y30" s="50" t="s">
        <v>50</v>
      </c>
      <c r="Z30" s="40" t="s">
        <v>32</v>
      </c>
      <c r="AA30" s="40" t="s">
        <v>33</v>
      </c>
      <c r="AB30" s="40" t="s">
        <v>34</v>
      </c>
    </row>
    <row r="31" ht="12.75" customHeight="1">
      <c r="A31" s="20" t="s">
        <v>51</v>
      </c>
      <c r="B31" s="8"/>
      <c r="C31" s="8"/>
      <c r="D31" s="8"/>
      <c r="E31" s="7"/>
      <c r="F31" s="7"/>
      <c r="G31" s="7"/>
      <c r="H31" s="8"/>
      <c r="I31" s="51">
        <v>-10.0</v>
      </c>
      <c r="J31" s="21"/>
      <c r="K31" s="51"/>
      <c r="L31" s="21"/>
      <c r="M31" s="51"/>
      <c r="N31" s="51"/>
      <c r="O31" s="51"/>
      <c r="P31" s="51"/>
      <c r="Q31" s="51"/>
      <c r="R31" s="21"/>
      <c r="S31" s="51"/>
      <c r="T31" s="51"/>
      <c r="U31" s="51"/>
      <c r="V31" s="51"/>
      <c r="W31" s="21">
        <f t="shared" si="9"/>
        <v>-10</v>
      </c>
      <c r="X31" s="2"/>
      <c r="Y31" s="41" t="s">
        <v>35</v>
      </c>
      <c r="Z31" s="9">
        <v>100.0</v>
      </c>
      <c r="AA31" s="9">
        <v>50.0</v>
      </c>
      <c r="AB31" s="9">
        <v>30.0</v>
      </c>
    </row>
    <row r="32" ht="12.75" customHeight="1">
      <c r="A32" s="11" t="s">
        <v>52</v>
      </c>
      <c r="B32" s="8"/>
      <c r="C32" s="7"/>
      <c r="D32" s="8"/>
      <c r="E32" s="7"/>
      <c r="F32" s="7"/>
      <c r="G32" s="7">
        <v>6.0</v>
      </c>
      <c r="H32" s="7">
        <v>8.0</v>
      </c>
      <c r="I32" s="7">
        <f>6+3</f>
        <v>9</v>
      </c>
      <c r="J32" s="8"/>
      <c r="K32" s="8"/>
      <c r="L32" s="7">
        <v>4.0</v>
      </c>
      <c r="M32" s="8"/>
      <c r="N32" s="7"/>
      <c r="O32" s="8"/>
      <c r="P32" s="7"/>
      <c r="Q32" s="7"/>
      <c r="R32" s="8"/>
      <c r="S32" s="8"/>
      <c r="T32" s="7"/>
      <c r="U32" s="7">
        <v>8.0</v>
      </c>
      <c r="V32" s="7"/>
      <c r="W32" s="8">
        <f t="shared" si="9"/>
        <v>35</v>
      </c>
      <c r="X32" s="2"/>
      <c r="Y32" s="42" t="s">
        <v>38</v>
      </c>
      <c r="Z32" s="9">
        <v>50.0</v>
      </c>
      <c r="AA32" s="9">
        <v>30.0</v>
      </c>
      <c r="AB32" s="9">
        <v>10.0</v>
      </c>
    </row>
    <row r="33" ht="12.75" customHeight="1">
      <c r="A33" s="11" t="s">
        <v>53</v>
      </c>
      <c r="B33" s="8">
        <f>6</f>
        <v>6</v>
      </c>
      <c r="C33" s="8">
        <f>10</f>
        <v>10</v>
      </c>
      <c r="D33" s="7">
        <f>1+5</f>
        <v>6</v>
      </c>
      <c r="E33" s="7">
        <f>4+5</f>
        <v>9</v>
      </c>
      <c r="F33" s="8"/>
      <c r="G33" s="8"/>
      <c r="H33" s="8"/>
      <c r="I33" s="8"/>
      <c r="J33" s="8"/>
      <c r="K33" s="8"/>
      <c r="L33" s="8"/>
      <c r="M33" s="7">
        <v>14.0</v>
      </c>
      <c r="N33" s="8"/>
      <c r="O33" s="8"/>
      <c r="P33" s="8">
        <f>7</f>
        <v>7</v>
      </c>
      <c r="Q33" s="8"/>
      <c r="R33" s="8"/>
      <c r="S33" s="8"/>
      <c r="T33" s="8"/>
      <c r="U33" s="8"/>
      <c r="V33" s="8"/>
      <c r="W33" s="8">
        <f t="shared" si="9"/>
        <v>52</v>
      </c>
      <c r="X33" s="2"/>
      <c r="Y33" s="43" t="s">
        <v>41</v>
      </c>
      <c r="Z33" s="9">
        <v>50.0</v>
      </c>
      <c r="AA33" s="9">
        <v>30.0</v>
      </c>
      <c r="AB33" s="9">
        <v>10.0</v>
      </c>
    </row>
    <row r="34" ht="12.75" customHeight="1">
      <c r="A34" s="11" t="s">
        <v>54</v>
      </c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>
        <f>3</f>
        <v>3</v>
      </c>
      <c r="P34" s="8"/>
      <c r="Q34" s="7"/>
      <c r="R34" s="7">
        <v>1.0</v>
      </c>
      <c r="S34" s="8"/>
      <c r="T34" s="8"/>
      <c r="U34" s="8"/>
      <c r="V34" s="8"/>
      <c r="W34" s="8">
        <f t="shared" si="9"/>
        <v>4</v>
      </c>
      <c r="X34" s="2"/>
      <c r="Y34" s="48" t="s">
        <v>44</v>
      </c>
      <c r="Z34" s="9">
        <v>50.0</v>
      </c>
      <c r="AA34" s="9">
        <v>30.0</v>
      </c>
      <c r="AB34" s="9">
        <v>10.0</v>
      </c>
    </row>
    <row r="35" ht="12.75" customHeight="1">
      <c r="A35" s="11" t="s">
        <v>55</v>
      </c>
      <c r="B35" s="8"/>
      <c r="C35" s="8"/>
      <c r="D35" s="8"/>
      <c r="E35" s="7"/>
      <c r="F35" s="8"/>
      <c r="G35" s="8"/>
      <c r="H35" s="8"/>
      <c r="I35" s="8"/>
      <c r="J35" s="8"/>
      <c r="K35" s="7">
        <v>8.0</v>
      </c>
      <c r="L35" s="8"/>
      <c r="M35" s="8"/>
      <c r="N35" s="7">
        <v>16.0</v>
      </c>
      <c r="O35" s="7">
        <v>7.0</v>
      </c>
      <c r="P35" s="8"/>
      <c r="Q35" s="8"/>
      <c r="R35" s="8"/>
      <c r="S35" s="7">
        <v>8.0</v>
      </c>
      <c r="T35" s="8"/>
      <c r="U35" s="7">
        <v>12.0</v>
      </c>
      <c r="V35" s="8"/>
      <c r="W35" s="8">
        <f t="shared" si="9"/>
        <v>51</v>
      </c>
      <c r="X35" s="2"/>
      <c r="Y35" s="49" t="s">
        <v>47</v>
      </c>
      <c r="Z35" s="9">
        <v>50.0</v>
      </c>
    </row>
    <row r="36" ht="12.75" customHeight="1">
      <c r="A36" s="18" t="s">
        <v>13</v>
      </c>
      <c r="B36" s="8">
        <f t="shared" ref="B36:W36" si="10">SUM(B27:B35)</f>
        <v>36</v>
      </c>
      <c r="C36" s="8">
        <f t="shared" si="10"/>
        <v>24</v>
      </c>
      <c r="D36" s="8">
        <f t="shared" si="10"/>
        <v>36</v>
      </c>
      <c r="E36" s="8">
        <f t="shared" si="10"/>
        <v>33</v>
      </c>
      <c r="F36" s="8">
        <f t="shared" si="10"/>
        <v>24</v>
      </c>
      <c r="G36" s="8">
        <f t="shared" si="10"/>
        <v>28</v>
      </c>
      <c r="H36" s="8">
        <f t="shared" si="10"/>
        <v>42</v>
      </c>
      <c r="I36" s="8">
        <f t="shared" si="10"/>
        <v>20</v>
      </c>
      <c r="J36" s="8">
        <f t="shared" si="10"/>
        <v>10</v>
      </c>
      <c r="K36" s="8">
        <f t="shared" si="10"/>
        <v>39</v>
      </c>
      <c r="L36" s="8">
        <f t="shared" si="10"/>
        <v>26</v>
      </c>
      <c r="M36" s="8">
        <f t="shared" si="10"/>
        <v>49</v>
      </c>
      <c r="N36" s="8">
        <f t="shared" si="10"/>
        <v>50</v>
      </c>
      <c r="O36" s="8">
        <f t="shared" si="10"/>
        <v>36</v>
      </c>
      <c r="P36" s="8">
        <f t="shared" si="10"/>
        <v>44</v>
      </c>
      <c r="Q36" s="8">
        <f t="shared" si="10"/>
        <v>20</v>
      </c>
      <c r="R36" s="8">
        <f t="shared" si="10"/>
        <v>17</v>
      </c>
      <c r="S36" s="8">
        <f t="shared" si="10"/>
        <v>24</v>
      </c>
      <c r="T36" s="8">
        <f t="shared" si="10"/>
        <v>10</v>
      </c>
      <c r="U36" s="8">
        <f t="shared" si="10"/>
        <v>30</v>
      </c>
      <c r="V36" s="8">
        <f t="shared" si="10"/>
        <v>17</v>
      </c>
      <c r="W36" s="8">
        <f t="shared" si="10"/>
        <v>665</v>
      </c>
      <c r="X36" s="2"/>
      <c r="Y36" s="50"/>
      <c r="Z36" s="40"/>
      <c r="AA36" s="40"/>
      <c r="AB36" s="40"/>
    </row>
    <row r="37" ht="12.75" customHeight="1">
      <c r="A37" s="18" t="s">
        <v>14</v>
      </c>
      <c r="B37" s="8">
        <f>B36</f>
        <v>36</v>
      </c>
      <c r="C37" s="8">
        <f t="shared" ref="C37:V37" si="11">B37+C36</f>
        <v>60</v>
      </c>
      <c r="D37" s="8">
        <f t="shared" si="11"/>
        <v>96</v>
      </c>
      <c r="E37" s="8">
        <f t="shared" si="11"/>
        <v>129</v>
      </c>
      <c r="F37" s="8">
        <f t="shared" si="11"/>
        <v>153</v>
      </c>
      <c r="G37" s="8">
        <f t="shared" si="11"/>
        <v>181</v>
      </c>
      <c r="H37" s="8">
        <f t="shared" si="11"/>
        <v>223</v>
      </c>
      <c r="I37" s="8">
        <f t="shared" si="11"/>
        <v>243</v>
      </c>
      <c r="J37" s="8">
        <f t="shared" si="11"/>
        <v>253</v>
      </c>
      <c r="K37" s="8">
        <f t="shared" si="11"/>
        <v>292</v>
      </c>
      <c r="L37" s="8">
        <f t="shared" si="11"/>
        <v>318</v>
      </c>
      <c r="M37" s="8">
        <f t="shared" si="11"/>
        <v>367</v>
      </c>
      <c r="N37" s="8">
        <f t="shared" si="11"/>
        <v>417</v>
      </c>
      <c r="O37" s="8">
        <f t="shared" si="11"/>
        <v>453</v>
      </c>
      <c r="P37" s="8">
        <f t="shared" si="11"/>
        <v>497</v>
      </c>
      <c r="Q37" s="8">
        <f t="shared" si="11"/>
        <v>517</v>
      </c>
      <c r="R37" s="8">
        <f t="shared" si="11"/>
        <v>534</v>
      </c>
      <c r="S37" s="8">
        <f t="shared" si="11"/>
        <v>558</v>
      </c>
      <c r="T37" s="8">
        <f t="shared" si="11"/>
        <v>568</v>
      </c>
      <c r="U37" s="8">
        <f t="shared" si="11"/>
        <v>598</v>
      </c>
      <c r="V37" s="8">
        <f t="shared" si="11"/>
        <v>615</v>
      </c>
      <c r="W37" s="8">
        <f>SUM(W27:W35)</f>
        <v>665</v>
      </c>
      <c r="X37" s="2"/>
      <c r="Y37" s="41"/>
      <c r="Z37" s="4"/>
      <c r="AA37" s="4"/>
      <c r="AB37" s="4"/>
    </row>
    <row r="38" ht="12.75" customHeight="1">
      <c r="A38" s="5" t="s">
        <v>56</v>
      </c>
      <c r="B38" s="7">
        <v>1.0</v>
      </c>
      <c r="C38" s="7">
        <v>2.0</v>
      </c>
      <c r="D38" s="7">
        <v>3.0</v>
      </c>
      <c r="E38" s="7">
        <v>4.0</v>
      </c>
      <c r="F38" s="7">
        <v>5.0</v>
      </c>
      <c r="G38" s="7">
        <v>6.0</v>
      </c>
      <c r="H38" s="7">
        <v>7.0</v>
      </c>
      <c r="I38" s="7">
        <v>8.0</v>
      </c>
      <c r="J38" s="7">
        <v>9.0</v>
      </c>
      <c r="K38" s="7">
        <v>10.0</v>
      </c>
      <c r="L38" s="7">
        <v>11.0</v>
      </c>
      <c r="M38" s="7">
        <v>12.0</v>
      </c>
      <c r="N38" s="7">
        <v>13.0</v>
      </c>
      <c r="O38" s="7">
        <v>14.0</v>
      </c>
      <c r="P38" s="7">
        <v>15.0</v>
      </c>
      <c r="Q38" s="7">
        <v>16.0</v>
      </c>
      <c r="R38" s="7">
        <v>17.0</v>
      </c>
      <c r="S38" s="7">
        <v>18.0</v>
      </c>
      <c r="T38" s="7">
        <v>19.0</v>
      </c>
      <c r="U38" s="7">
        <v>20.0</v>
      </c>
      <c r="V38" s="7">
        <v>21.0</v>
      </c>
      <c r="W38" s="8" t="s">
        <v>3</v>
      </c>
      <c r="X38" s="2"/>
      <c r="Y38" s="42"/>
      <c r="Z38" s="4"/>
      <c r="AA38" s="4"/>
      <c r="AB38" s="4"/>
    </row>
    <row r="39" ht="12.75" customHeight="1">
      <c r="A39" s="11" t="s">
        <v>57</v>
      </c>
      <c r="B39" s="8"/>
      <c r="C39" s="8"/>
      <c r="D39" s="8"/>
      <c r="E39" s="8"/>
      <c r="F39" s="8"/>
      <c r="G39" s="8"/>
      <c r="H39" s="8"/>
      <c r="I39" s="8"/>
      <c r="J39" s="8"/>
      <c r="K39" s="7"/>
      <c r="L39" s="8"/>
      <c r="M39" s="8"/>
      <c r="N39" s="7"/>
      <c r="O39" s="7"/>
      <c r="P39" s="8"/>
      <c r="Q39" s="7">
        <v>16.0</v>
      </c>
      <c r="R39" s="8"/>
      <c r="S39" s="8"/>
      <c r="T39" s="7"/>
      <c r="U39" s="8"/>
      <c r="V39" s="7"/>
      <c r="W39" s="8">
        <f t="shared" ref="W39:W47" si="12">SUM(B39:V39)</f>
        <v>16</v>
      </c>
      <c r="X39" s="2"/>
      <c r="Y39" s="43"/>
      <c r="Z39" s="4"/>
      <c r="AA39" s="4"/>
      <c r="AB39" s="4"/>
    </row>
    <row r="40" ht="12.75" customHeight="1">
      <c r="A40" s="20" t="s">
        <v>58</v>
      </c>
      <c r="B40" s="8"/>
      <c r="C40" s="8">
        <f>3</f>
        <v>3</v>
      </c>
      <c r="D40" s="8"/>
      <c r="E40" s="8"/>
      <c r="F40" s="8"/>
      <c r="G40" s="8"/>
      <c r="H40" s="8"/>
      <c r="I40" s="7">
        <v>20.0</v>
      </c>
      <c r="J40" s="8"/>
      <c r="K40" s="51">
        <v>-10.0</v>
      </c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>
        <f t="shared" si="12"/>
        <v>13</v>
      </c>
      <c r="X40" s="2"/>
      <c r="Y40" s="48"/>
      <c r="Z40" s="4"/>
      <c r="AA40" s="4"/>
      <c r="AB40" s="4"/>
    </row>
    <row r="41" ht="12.75" customHeight="1">
      <c r="A41" s="20" t="s">
        <v>59</v>
      </c>
      <c r="B41" s="8"/>
      <c r="C41" s="8">
        <f>2</f>
        <v>2</v>
      </c>
      <c r="D41" s="8"/>
      <c r="E41" s="8"/>
      <c r="F41" s="8"/>
      <c r="G41" s="8"/>
      <c r="H41" s="7">
        <v>2.0</v>
      </c>
      <c r="I41" s="7">
        <v>4.0</v>
      </c>
      <c r="J41" s="8"/>
      <c r="K41" s="7">
        <v>3.0</v>
      </c>
      <c r="L41" s="8"/>
      <c r="M41" s="7">
        <v>1.0</v>
      </c>
      <c r="N41" s="8"/>
      <c r="O41" s="8"/>
      <c r="P41" s="8"/>
      <c r="Q41" s="21">
        <v>-10.0</v>
      </c>
      <c r="R41" s="21"/>
      <c r="S41" s="21"/>
      <c r="T41" s="21"/>
      <c r="U41" s="21"/>
      <c r="V41" s="21"/>
      <c r="W41" s="21">
        <f t="shared" si="12"/>
        <v>2</v>
      </c>
      <c r="X41" s="2"/>
      <c r="Y41" s="49"/>
      <c r="Z41" s="4"/>
    </row>
    <row r="42" ht="12.75" customHeight="1">
      <c r="A42" s="11" t="s">
        <v>60</v>
      </c>
      <c r="B42" s="7"/>
      <c r="C42" s="8"/>
      <c r="D42" s="7">
        <v>2.0</v>
      </c>
      <c r="E42" s="7">
        <v>16.0</v>
      </c>
      <c r="F42" s="8"/>
      <c r="G42" s="8"/>
      <c r="H42" s="8"/>
      <c r="I42" s="8"/>
      <c r="J42" s="8"/>
      <c r="K42" s="8"/>
      <c r="L42" s="8"/>
      <c r="M42" s="7">
        <v>16.0</v>
      </c>
      <c r="N42" s="8"/>
      <c r="O42" s="8"/>
      <c r="P42" s="8"/>
      <c r="Q42" s="8"/>
      <c r="R42" s="8"/>
      <c r="S42" s="8"/>
      <c r="T42" s="8"/>
      <c r="U42" s="8"/>
      <c r="V42" s="8">
        <f>4</f>
        <v>4</v>
      </c>
      <c r="W42" s="8">
        <f t="shared" si="12"/>
        <v>38</v>
      </c>
      <c r="X42" s="2"/>
    </row>
    <row r="43" ht="12.75" customHeight="1">
      <c r="A43" s="20" t="s">
        <v>61</v>
      </c>
      <c r="B43" s="8"/>
      <c r="C43" s="8"/>
      <c r="D43" s="8"/>
      <c r="E43" s="8"/>
      <c r="F43" s="8"/>
      <c r="G43" s="8"/>
      <c r="H43" s="51">
        <v>-10.0</v>
      </c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>
        <f t="shared" si="12"/>
        <v>-10</v>
      </c>
      <c r="X43" s="2"/>
      <c r="Y43" s="50"/>
      <c r="Z43" s="1"/>
    </row>
    <row r="44" ht="12.75" customHeight="1">
      <c r="A44" s="11" t="s">
        <v>62</v>
      </c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>
        <f t="shared" si="12"/>
        <v>0</v>
      </c>
      <c r="X44" s="2"/>
      <c r="Y44" s="50"/>
      <c r="Z44" s="1"/>
    </row>
    <row r="45" ht="12.75" customHeight="1">
      <c r="A45" s="20" t="s">
        <v>63</v>
      </c>
      <c r="B45" s="8"/>
      <c r="C45" s="8"/>
      <c r="D45" s="8"/>
      <c r="E45" s="8"/>
      <c r="F45" s="8"/>
      <c r="G45" s="8"/>
      <c r="H45" s="8"/>
      <c r="I45" s="8"/>
      <c r="J45" s="8"/>
      <c r="K45" s="7"/>
      <c r="L45" s="8"/>
      <c r="M45" s="7"/>
      <c r="N45" s="8"/>
      <c r="O45" s="7"/>
      <c r="P45" s="8"/>
      <c r="Q45" s="21">
        <f>-10</f>
        <v>-10</v>
      </c>
      <c r="R45" s="21"/>
      <c r="S45" s="21"/>
      <c r="T45" s="21"/>
      <c r="U45" s="21"/>
      <c r="V45" s="21"/>
      <c r="W45" s="21">
        <f t="shared" si="12"/>
        <v>-10</v>
      </c>
      <c r="X45" s="2"/>
      <c r="Y45" s="50"/>
      <c r="Z45" s="1"/>
    </row>
    <row r="46" ht="12.75" customHeight="1">
      <c r="A46" s="11" t="s">
        <v>64</v>
      </c>
      <c r="B46" s="8"/>
      <c r="C46" s="8"/>
      <c r="D46" s="8"/>
      <c r="E46" s="8"/>
      <c r="F46" s="8"/>
      <c r="G46" s="8"/>
      <c r="H46" s="8"/>
      <c r="I46" s="8"/>
      <c r="J46" s="8"/>
      <c r="K46" s="7">
        <v>2.0</v>
      </c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>
        <f t="shared" si="12"/>
        <v>2</v>
      </c>
      <c r="X46" s="2"/>
      <c r="Y46" s="50"/>
      <c r="Z46" s="1"/>
    </row>
    <row r="47" ht="12.75" customHeight="1">
      <c r="A47" s="11" t="s">
        <v>65</v>
      </c>
      <c r="B47" s="8"/>
      <c r="C47" s="8"/>
      <c r="D47" s="8"/>
      <c r="E47" s="8"/>
      <c r="F47" s="8"/>
      <c r="G47" s="8"/>
      <c r="H47" s="8"/>
      <c r="I47" s="8"/>
      <c r="J47" s="7">
        <v>9.0</v>
      </c>
      <c r="K47" s="8"/>
      <c r="L47" s="8"/>
      <c r="M47" s="8"/>
      <c r="N47" s="8"/>
      <c r="O47" s="8"/>
      <c r="P47" s="8"/>
      <c r="Q47" s="8"/>
      <c r="R47" s="8"/>
      <c r="S47" s="7">
        <v>3.0</v>
      </c>
      <c r="T47" s="8"/>
      <c r="U47" s="8"/>
      <c r="V47" s="8"/>
      <c r="W47" s="8">
        <f t="shared" si="12"/>
        <v>12</v>
      </c>
      <c r="X47" s="2"/>
      <c r="Y47" s="50"/>
      <c r="Z47" s="1"/>
    </row>
    <row r="48" ht="12.75" customHeight="1">
      <c r="A48" s="18" t="s">
        <v>13</v>
      </c>
      <c r="B48" s="8">
        <f t="shared" ref="B48:W48" si="13">SUM(B39:B47)</f>
        <v>0</v>
      </c>
      <c r="C48" s="8">
        <f t="shared" si="13"/>
        <v>5</v>
      </c>
      <c r="D48" s="8">
        <f t="shared" si="13"/>
        <v>2</v>
      </c>
      <c r="E48" s="8">
        <f t="shared" si="13"/>
        <v>16</v>
      </c>
      <c r="F48" s="8">
        <f t="shared" si="13"/>
        <v>0</v>
      </c>
      <c r="G48" s="8">
        <f t="shared" si="13"/>
        <v>0</v>
      </c>
      <c r="H48" s="8">
        <f t="shared" si="13"/>
        <v>-8</v>
      </c>
      <c r="I48" s="8">
        <f t="shared" si="13"/>
        <v>24</v>
      </c>
      <c r="J48" s="8">
        <f t="shared" si="13"/>
        <v>9</v>
      </c>
      <c r="K48" s="8">
        <f t="shared" si="13"/>
        <v>-5</v>
      </c>
      <c r="L48" s="8">
        <f t="shared" si="13"/>
        <v>0</v>
      </c>
      <c r="M48" s="8">
        <f t="shared" si="13"/>
        <v>17</v>
      </c>
      <c r="N48" s="8">
        <f t="shared" si="13"/>
        <v>0</v>
      </c>
      <c r="O48" s="8">
        <f t="shared" si="13"/>
        <v>0</v>
      </c>
      <c r="P48" s="8">
        <f t="shared" si="13"/>
        <v>0</v>
      </c>
      <c r="Q48" s="8">
        <f t="shared" si="13"/>
        <v>-4</v>
      </c>
      <c r="R48" s="8">
        <f t="shared" si="13"/>
        <v>0</v>
      </c>
      <c r="S48" s="8">
        <f t="shared" si="13"/>
        <v>3</v>
      </c>
      <c r="T48" s="8">
        <f t="shared" si="13"/>
        <v>0</v>
      </c>
      <c r="U48" s="8">
        <f t="shared" si="13"/>
        <v>0</v>
      </c>
      <c r="V48" s="8">
        <f t="shared" si="13"/>
        <v>4</v>
      </c>
      <c r="W48" s="8">
        <f t="shared" si="13"/>
        <v>63</v>
      </c>
      <c r="X48" s="2"/>
      <c r="Y48" s="50"/>
      <c r="Z48" s="1"/>
    </row>
    <row r="49" ht="12.75" customHeight="1">
      <c r="A49" s="18" t="s">
        <v>14</v>
      </c>
      <c r="B49" s="8">
        <f>B48</f>
        <v>0</v>
      </c>
      <c r="C49" s="8">
        <f t="shared" ref="C49:V49" si="14">B49+C48</f>
        <v>5</v>
      </c>
      <c r="D49" s="8">
        <f t="shared" si="14"/>
        <v>7</v>
      </c>
      <c r="E49" s="8">
        <f t="shared" si="14"/>
        <v>23</v>
      </c>
      <c r="F49" s="8">
        <f t="shared" si="14"/>
        <v>23</v>
      </c>
      <c r="G49" s="8">
        <f t="shared" si="14"/>
        <v>23</v>
      </c>
      <c r="H49" s="8">
        <f t="shared" si="14"/>
        <v>15</v>
      </c>
      <c r="I49" s="8">
        <f t="shared" si="14"/>
        <v>39</v>
      </c>
      <c r="J49" s="8">
        <f t="shared" si="14"/>
        <v>48</v>
      </c>
      <c r="K49" s="8">
        <f t="shared" si="14"/>
        <v>43</v>
      </c>
      <c r="L49" s="8">
        <f t="shared" si="14"/>
        <v>43</v>
      </c>
      <c r="M49" s="8">
        <f t="shared" si="14"/>
        <v>60</v>
      </c>
      <c r="N49" s="8">
        <f t="shared" si="14"/>
        <v>60</v>
      </c>
      <c r="O49" s="8">
        <f t="shared" si="14"/>
        <v>60</v>
      </c>
      <c r="P49" s="8">
        <f t="shared" si="14"/>
        <v>60</v>
      </c>
      <c r="Q49" s="8">
        <f t="shared" si="14"/>
        <v>56</v>
      </c>
      <c r="R49" s="8">
        <f t="shared" si="14"/>
        <v>56</v>
      </c>
      <c r="S49" s="8">
        <f t="shared" si="14"/>
        <v>59</v>
      </c>
      <c r="T49" s="8">
        <f t="shared" si="14"/>
        <v>59</v>
      </c>
      <c r="U49" s="8">
        <f t="shared" si="14"/>
        <v>59</v>
      </c>
      <c r="V49" s="8">
        <f t="shared" si="14"/>
        <v>63</v>
      </c>
      <c r="W49" s="8">
        <f>SUM(W39:W47)</f>
        <v>63</v>
      </c>
      <c r="X49" s="2"/>
      <c r="Y49" s="50"/>
      <c r="Z49" s="1"/>
    </row>
    <row r="50" ht="12.75" customHeight="1">
      <c r="A50" s="52" t="s">
        <v>66</v>
      </c>
      <c r="B50" s="7">
        <v>1.0</v>
      </c>
      <c r="C50" s="6">
        <v>2.0</v>
      </c>
      <c r="D50" s="7">
        <v>3.0</v>
      </c>
      <c r="E50" s="7">
        <v>4.0</v>
      </c>
      <c r="F50" s="6">
        <v>5.0</v>
      </c>
      <c r="G50" s="7">
        <v>6.0</v>
      </c>
      <c r="H50" s="7">
        <v>7.0</v>
      </c>
      <c r="I50" s="6">
        <v>8.0</v>
      </c>
      <c r="J50" s="6">
        <v>9.0</v>
      </c>
      <c r="K50" s="6">
        <v>10.0</v>
      </c>
      <c r="L50" s="7">
        <v>11.0</v>
      </c>
      <c r="M50" s="7">
        <v>12.0</v>
      </c>
      <c r="N50" s="6">
        <v>13.0</v>
      </c>
      <c r="O50" s="6">
        <v>14.0</v>
      </c>
      <c r="P50" s="7">
        <v>15.0</v>
      </c>
      <c r="Q50" s="6">
        <v>16.0</v>
      </c>
      <c r="R50" s="7">
        <v>17.0</v>
      </c>
      <c r="S50" s="6">
        <v>18.0</v>
      </c>
      <c r="T50" s="7">
        <v>19.0</v>
      </c>
      <c r="U50" s="7">
        <v>20.0</v>
      </c>
      <c r="V50" s="7">
        <v>21.0</v>
      </c>
      <c r="W50" s="8" t="s">
        <v>3</v>
      </c>
      <c r="X50" s="2"/>
      <c r="Y50" s="50"/>
      <c r="Z50" s="1"/>
    </row>
    <row r="51" ht="12.75" customHeight="1">
      <c r="A51" s="52" t="s">
        <v>67</v>
      </c>
      <c r="B51" s="8"/>
      <c r="C51" s="16">
        <f>25+15</f>
        <v>40</v>
      </c>
      <c r="D51" s="53">
        <v>15.0</v>
      </c>
      <c r="E51" s="53">
        <v>15.0</v>
      </c>
      <c r="F51" s="54">
        <f>16+15</f>
        <v>31</v>
      </c>
      <c r="G51" s="53">
        <v>15.0</v>
      </c>
      <c r="H51" s="53">
        <v>15.0</v>
      </c>
      <c r="I51" s="53">
        <f>16+15</f>
        <v>31</v>
      </c>
      <c r="J51" s="7">
        <v>10.0</v>
      </c>
      <c r="K51" s="16">
        <f>25+15</f>
        <v>40</v>
      </c>
      <c r="L51" s="53">
        <v>15.0</v>
      </c>
      <c r="M51" s="53">
        <v>15.0</v>
      </c>
      <c r="N51" s="16">
        <f>25+15</f>
        <v>40</v>
      </c>
      <c r="O51" s="54">
        <f>20+15</f>
        <v>35</v>
      </c>
      <c r="P51" s="53">
        <v>15.0</v>
      </c>
      <c r="Q51" s="53">
        <v>15.0</v>
      </c>
      <c r="R51" s="53">
        <f>16+15</f>
        <v>31</v>
      </c>
      <c r="S51" s="16">
        <f>25+15</f>
        <v>40</v>
      </c>
      <c r="T51" s="53">
        <v>15.0</v>
      </c>
      <c r="U51" s="54">
        <f>14+15</f>
        <v>29</v>
      </c>
      <c r="V51" s="53">
        <v>15.0</v>
      </c>
      <c r="W51" s="53">
        <f>SUM(B51:V51)+100+30</f>
        <v>607</v>
      </c>
      <c r="X51" s="2"/>
      <c r="Y51" s="50"/>
      <c r="Z51" s="1"/>
    </row>
    <row r="52" ht="12.75" customHeight="1">
      <c r="A52" s="11" t="s">
        <v>68</v>
      </c>
      <c r="B52" s="8"/>
      <c r="C52" s="8">
        <f>16+3</f>
        <v>19</v>
      </c>
      <c r="D52" s="7">
        <v>3.0</v>
      </c>
      <c r="E52" s="7">
        <v>3.0</v>
      </c>
      <c r="F52" s="7">
        <f>9+6</f>
        <v>15</v>
      </c>
      <c r="G52" s="7">
        <v>6.0</v>
      </c>
      <c r="H52" s="7">
        <v>6.0</v>
      </c>
      <c r="I52" s="55">
        <v>10.0</v>
      </c>
      <c r="J52" s="55">
        <v>10.0</v>
      </c>
      <c r="K52" s="7">
        <v>3.0</v>
      </c>
      <c r="L52" s="7">
        <v>3.0</v>
      </c>
      <c r="M52" s="7">
        <v>3.0</v>
      </c>
      <c r="N52" s="7">
        <v>3.0</v>
      </c>
      <c r="O52" s="7">
        <v>3.0</v>
      </c>
      <c r="P52" s="7">
        <v>3.0</v>
      </c>
      <c r="Q52" s="7">
        <f>9+3</f>
        <v>12</v>
      </c>
      <c r="R52" s="7">
        <v>3.0</v>
      </c>
      <c r="S52" s="7">
        <v>3.0</v>
      </c>
      <c r="T52" s="7">
        <v>3.0</v>
      </c>
      <c r="U52" s="7">
        <v>3.0</v>
      </c>
      <c r="V52" s="7">
        <v>3.0</v>
      </c>
      <c r="W52" s="8">
        <f>SUM(B52:V52)+10</f>
        <v>127</v>
      </c>
      <c r="X52" s="2"/>
      <c r="Y52" s="50"/>
      <c r="Z52" s="1"/>
    </row>
    <row r="53" ht="12.75" customHeight="1">
      <c r="A53" s="56" t="s">
        <v>69</v>
      </c>
      <c r="B53" s="7"/>
      <c r="C53" s="8"/>
      <c r="D53" s="8"/>
      <c r="E53" s="8"/>
      <c r="F53" s="8"/>
      <c r="G53" s="8"/>
      <c r="H53" s="8"/>
      <c r="I53" s="8">
        <f>12+3</f>
        <v>15</v>
      </c>
      <c r="J53" s="7">
        <v>3.0</v>
      </c>
      <c r="K53" s="8">
        <f>20+6</f>
        <v>26</v>
      </c>
      <c r="L53" s="7">
        <v>6.0</v>
      </c>
      <c r="M53" s="7">
        <v>6.0</v>
      </c>
      <c r="N53" s="8">
        <f>12+6</f>
        <v>18</v>
      </c>
      <c r="O53" s="8">
        <f>14+6</f>
        <v>20</v>
      </c>
      <c r="P53" s="7">
        <v>6.0</v>
      </c>
      <c r="Q53" s="55">
        <v>10.0</v>
      </c>
      <c r="R53" s="55">
        <f>5+10</f>
        <v>15</v>
      </c>
      <c r="S53" s="55">
        <f>20+10</f>
        <v>30</v>
      </c>
      <c r="T53" s="55">
        <v>10.0</v>
      </c>
      <c r="U53" s="45">
        <f>4+10</f>
        <v>14</v>
      </c>
      <c r="V53" s="55">
        <v>10.0</v>
      </c>
      <c r="W53" s="55">
        <f>SUM(B53:V53)+30+50</f>
        <v>269</v>
      </c>
      <c r="X53" s="2"/>
      <c r="Y53" s="50"/>
      <c r="Z53" s="1"/>
    </row>
    <row r="54" ht="12.75" customHeight="1">
      <c r="A54" s="11" t="s">
        <v>70</v>
      </c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7">
        <v>2.0</v>
      </c>
      <c r="O54" s="8">
        <f>4</f>
        <v>4</v>
      </c>
      <c r="P54" s="8"/>
      <c r="Q54" s="8"/>
      <c r="R54" s="7">
        <v>10.0</v>
      </c>
      <c r="S54" s="8"/>
      <c r="T54" s="8"/>
      <c r="U54" s="8"/>
      <c r="V54" s="8"/>
      <c r="W54" s="8">
        <f t="shared" ref="W54:W59" si="15">SUM(B54:V54)</f>
        <v>16</v>
      </c>
      <c r="X54" s="2"/>
      <c r="Y54" s="2"/>
      <c r="Z54" s="1"/>
    </row>
    <row r="55" ht="12.75" customHeight="1">
      <c r="A55" s="20" t="s">
        <v>71</v>
      </c>
      <c r="B55" s="8">
        <f>5</f>
        <v>5</v>
      </c>
      <c r="C55" s="8"/>
      <c r="D55" s="8"/>
      <c r="E55" s="8"/>
      <c r="F55" s="7">
        <v>12.0</v>
      </c>
      <c r="G55" s="7">
        <v>2.0</v>
      </c>
      <c r="H55" s="8"/>
      <c r="I55" s="8"/>
      <c r="J55" s="7">
        <v>20.0</v>
      </c>
      <c r="K55" s="8"/>
      <c r="L55" s="51">
        <v>-10.0</v>
      </c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>
        <f t="shared" si="15"/>
        <v>29</v>
      </c>
      <c r="X55" s="2"/>
      <c r="Y55" s="50"/>
      <c r="Z55" s="1"/>
    </row>
    <row r="56" ht="12.75" customHeight="1">
      <c r="A56" s="11" t="s">
        <v>72</v>
      </c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>
        <f t="shared" si="15"/>
        <v>0</v>
      </c>
      <c r="X56" s="2"/>
      <c r="Y56" s="50"/>
      <c r="Z56" s="1"/>
    </row>
    <row r="57" ht="12.75" customHeight="1">
      <c r="A57" s="20" t="s">
        <v>73</v>
      </c>
      <c r="B57" s="8"/>
      <c r="C57" s="8"/>
      <c r="D57" s="8"/>
      <c r="E57" s="8"/>
      <c r="F57" s="8"/>
      <c r="G57" s="8"/>
      <c r="H57" s="7">
        <v>12.0</v>
      </c>
      <c r="I57" s="8"/>
      <c r="J57" s="8"/>
      <c r="K57" s="8"/>
      <c r="L57" s="7">
        <v>12.0</v>
      </c>
      <c r="M57" s="8"/>
      <c r="N57" s="8"/>
      <c r="O57" s="8"/>
      <c r="P57" s="8"/>
      <c r="Q57" s="8"/>
      <c r="R57" s="21">
        <v>-10.0</v>
      </c>
      <c r="S57" s="21"/>
      <c r="T57" s="21"/>
      <c r="U57" s="21"/>
      <c r="V57" s="21"/>
      <c r="W57" s="21">
        <f t="shared" si="15"/>
        <v>14</v>
      </c>
      <c r="X57" s="2"/>
      <c r="Y57" s="50"/>
      <c r="Z57" s="1"/>
    </row>
    <row r="58" ht="12.75" customHeight="1">
      <c r="A58" s="11" t="s">
        <v>74</v>
      </c>
      <c r="B58" s="8"/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>
        <f t="shared" si="15"/>
        <v>0</v>
      </c>
      <c r="X58" s="2"/>
      <c r="Y58" s="50"/>
      <c r="Z58" s="1"/>
    </row>
    <row r="59" ht="12.75" customHeight="1">
      <c r="A59" s="20" t="s">
        <v>75</v>
      </c>
      <c r="B59" s="8"/>
      <c r="C59" s="8"/>
      <c r="D59" s="7">
        <v>10.0</v>
      </c>
      <c r="E59" s="7">
        <v>8.0</v>
      </c>
      <c r="F59" s="8"/>
      <c r="G59" s="8"/>
      <c r="H59" s="51">
        <v>-10.0</v>
      </c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>
        <f t="shared" si="15"/>
        <v>8</v>
      </c>
      <c r="X59" s="2"/>
      <c r="Y59" s="50"/>
      <c r="Z59" s="1"/>
    </row>
    <row r="60" ht="12.75" customHeight="1">
      <c r="A60" s="18" t="s">
        <v>13</v>
      </c>
      <c r="B60" s="8">
        <f t="shared" ref="B60:W60" si="16">SUM(B51:B59)</f>
        <v>5</v>
      </c>
      <c r="C60" s="8">
        <f t="shared" si="16"/>
        <v>59</v>
      </c>
      <c r="D60" s="8">
        <f t="shared" si="16"/>
        <v>28</v>
      </c>
      <c r="E60" s="8">
        <f t="shared" si="16"/>
        <v>26</v>
      </c>
      <c r="F60" s="8">
        <f t="shared" si="16"/>
        <v>58</v>
      </c>
      <c r="G60" s="8">
        <f t="shared" si="16"/>
        <v>23</v>
      </c>
      <c r="H60" s="8">
        <f t="shared" si="16"/>
        <v>23</v>
      </c>
      <c r="I60" s="8">
        <f t="shared" si="16"/>
        <v>56</v>
      </c>
      <c r="J60" s="8">
        <f t="shared" si="16"/>
        <v>43</v>
      </c>
      <c r="K60" s="8">
        <f t="shared" si="16"/>
        <v>69</v>
      </c>
      <c r="L60" s="8">
        <f t="shared" si="16"/>
        <v>26</v>
      </c>
      <c r="M60" s="8">
        <f t="shared" si="16"/>
        <v>24</v>
      </c>
      <c r="N60" s="8">
        <f t="shared" si="16"/>
        <v>63</v>
      </c>
      <c r="O60" s="8">
        <f t="shared" si="16"/>
        <v>62</v>
      </c>
      <c r="P60" s="8">
        <f t="shared" si="16"/>
        <v>24</v>
      </c>
      <c r="Q60" s="8">
        <f t="shared" si="16"/>
        <v>37</v>
      </c>
      <c r="R60" s="8">
        <f t="shared" si="16"/>
        <v>49</v>
      </c>
      <c r="S60" s="8">
        <f t="shared" si="16"/>
        <v>73</v>
      </c>
      <c r="T60" s="8">
        <f t="shared" si="16"/>
        <v>28</v>
      </c>
      <c r="U60" s="8">
        <f t="shared" si="16"/>
        <v>46</v>
      </c>
      <c r="V60" s="8">
        <f t="shared" si="16"/>
        <v>28</v>
      </c>
      <c r="W60" s="8">
        <f t="shared" si="16"/>
        <v>1070</v>
      </c>
      <c r="X60" s="2"/>
      <c r="Y60" s="50"/>
      <c r="Z60" s="1"/>
    </row>
    <row r="61" ht="12.75" customHeight="1">
      <c r="A61" s="18" t="s">
        <v>14</v>
      </c>
      <c r="B61" s="8">
        <f>B60</f>
        <v>5</v>
      </c>
      <c r="C61" s="8">
        <f t="shared" ref="C61:V61" si="17">B61+C60</f>
        <v>64</v>
      </c>
      <c r="D61" s="8">
        <f t="shared" si="17"/>
        <v>92</v>
      </c>
      <c r="E61" s="8">
        <f t="shared" si="17"/>
        <v>118</v>
      </c>
      <c r="F61" s="8">
        <f t="shared" si="17"/>
        <v>176</v>
      </c>
      <c r="G61" s="8">
        <f t="shared" si="17"/>
        <v>199</v>
      </c>
      <c r="H61" s="8">
        <f t="shared" si="17"/>
        <v>222</v>
      </c>
      <c r="I61" s="8">
        <f t="shared" si="17"/>
        <v>278</v>
      </c>
      <c r="J61" s="8">
        <f t="shared" si="17"/>
        <v>321</v>
      </c>
      <c r="K61" s="8">
        <f t="shared" si="17"/>
        <v>390</v>
      </c>
      <c r="L61" s="8">
        <f t="shared" si="17"/>
        <v>416</v>
      </c>
      <c r="M61" s="8">
        <f t="shared" si="17"/>
        <v>440</v>
      </c>
      <c r="N61" s="8">
        <f t="shared" si="17"/>
        <v>503</v>
      </c>
      <c r="O61" s="8">
        <f t="shared" si="17"/>
        <v>565</v>
      </c>
      <c r="P61" s="8">
        <f t="shared" si="17"/>
        <v>589</v>
      </c>
      <c r="Q61" s="8">
        <f t="shared" si="17"/>
        <v>626</v>
      </c>
      <c r="R61" s="8">
        <f t="shared" si="17"/>
        <v>675</v>
      </c>
      <c r="S61" s="8">
        <f t="shared" si="17"/>
        <v>748</v>
      </c>
      <c r="T61" s="8">
        <f t="shared" si="17"/>
        <v>776</v>
      </c>
      <c r="U61" s="8">
        <f t="shared" si="17"/>
        <v>822</v>
      </c>
      <c r="V61" s="8">
        <f t="shared" si="17"/>
        <v>850</v>
      </c>
      <c r="W61" s="8">
        <f>SUM(W51:W59)</f>
        <v>1070</v>
      </c>
      <c r="X61" s="1"/>
      <c r="Y61" s="50"/>
      <c r="Z61" s="1"/>
    </row>
    <row r="62" ht="12.75" customHeight="1">
      <c r="A62" s="5" t="s">
        <v>76</v>
      </c>
      <c r="B62" s="7">
        <v>1.0</v>
      </c>
      <c r="C62" s="7">
        <v>2.0</v>
      </c>
      <c r="D62" s="7">
        <v>3.0</v>
      </c>
      <c r="E62" s="7">
        <v>4.0</v>
      </c>
      <c r="F62" s="7">
        <v>5.0</v>
      </c>
      <c r="G62" s="6">
        <v>6.0</v>
      </c>
      <c r="H62" s="7">
        <v>7.0</v>
      </c>
      <c r="I62" s="7">
        <v>8.0</v>
      </c>
      <c r="J62" s="7">
        <v>9.0</v>
      </c>
      <c r="K62" s="7">
        <v>10.0</v>
      </c>
      <c r="L62" s="6">
        <v>11.0</v>
      </c>
      <c r="M62" s="7">
        <v>12.0</v>
      </c>
      <c r="N62" s="7">
        <v>13.0</v>
      </c>
      <c r="O62" s="7">
        <v>14.0</v>
      </c>
      <c r="P62" s="7">
        <v>15.0</v>
      </c>
      <c r="Q62" s="7">
        <v>16.0</v>
      </c>
      <c r="R62" s="7">
        <v>17.0</v>
      </c>
      <c r="S62" s="7">
        <v>18.0</v>
      </c>
      <c r="T62" s="6">
        <v>19.0</v>
      </c>
      <c r="U62" s="7">
        <v>20.0</v>
      </c>
      <c r="V62" s="7">
        <v>21.0</v>
      </c>
      <c r="W62" s="8" t="s">
        <v>3</v>
      </c>
      <c r="X62" s="2"/>
      <c r="Y62" s="50"/>
      <c r="Z62" s="1"/>
    </row>
    <row r="63" ht="12.75" customHeight="1">
      <c r="A63" s="20" t="s">
        <v>77</v>
      </c>
      <c r="B63" s="8">
        <f>10</f>
        <v>10</v>
      </c>
      <c r="C63" s="8"/>
      <c r="D63" s="8"/>
      <c r="E63" s="8"/>
      <c r="F63" s="51">
        <v>-10.0</v>
      </c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>
        <f>SUM(B63:V63)</f>
        <v>0</v>
      </c>
      <c r="X63" s="2"/>
      <c r="Y63" s="2"/>
      <c r="Z63" s="1"/>
    </row>
    <row r="64" ht="12.75" customHeight="1">
      <c r="A64" s="11" t="s">
        <v>78</v>
      </c>
      <c r="B64" s="8">
        <f>9</f>
        <v>9</v>
      </c>
      <c r="C64" s="8"/>
      <c r="D64" s="7">
        <v>12.0</v>
      </c>
      <c r="E64" s="7">
        <v>20.0</v>
      </c>
      <c r="F64" s="8"/>
      <c r="G64" s="7">
        <v>20.0</v>
      </c>
      <c r="H64" s="8"/>
      <c r="I64" s="7"/>
      <c r="J64" s="7"/>
      <c r="K64" s="8"/>
      <c r="L64" s="7"/>
      <c r="M64" s="14">
        <f>25+3</f>
        <v>28</v>
      </c>
      <c r="N64" s="7">
        <v>3.0</v>
      </c>
      <c r="O64" s="7">
        <v>3.0</v>
      </c>
      <c r="P64" s="17">
        <f>25+3</f>
        <v>28</v>
      </c>
      <c r="Q64" s="7">
        <v>3.0</v>
      </c>
      <c r="R64" s="7">
        <v>3.0</v>
      </c>
      <c r="S64" s="7">
        <v>3.0</v>
      </c>
      <c r="T64" s="7">
        <f>16+3</f>
        <v>19</v>
      </c>
      <c r="U64" s="7">
        <v>3.0</v>
      </c>
      <c r="V64" s="8">
        <f>20+6</f>
        <v>26</v>
      </c>
      <c r="W64" s="8">
        <f>SUM(B64:V64)+30</f>
        <v>210</v>
      </c>
      <c r="X64" s="2"/>
      <c r="Y64" s="1"/>
      <c r="Z64" s="1"/>
    </row>
    <row r="65" ht="12.75" customHeight="1">
      <c r="A65" s="11" t="s">
        <v>79</v>
      </c>
      <c r="B65" s="8"/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>
        <f t="shared" ref="W65:W68" si="18">SUM(B65:V65)</f>
        <v>0</v>
      </c>
      <c r="X65" s="2"/>
      <c r="Y65" s="1"/>
      <c r="Z65" s="1"/>
    </row>
    <row r="66" ht="12.75" customHeight="1">
      <c r="A66" s="11" t="s">
        <v>80</v>
      </c>
      <c r="B66" s="8"/>
      <c r="C66" s="8">
        <f>4</f>
        <v>4</v>
      </c>
      <c r="D66" s="8"/>
      <c r="E66" s="8"/>
      <c r="F66" s="8">
        <f>20+10</f>
        <v>30</v>
      </c>
      <c r="G66" s="8">
        <f>1+10</f>
        <v>11</v>
      </c>
      <c r="H66" s="7">
        <v>10.0</v>
      </c>
      <c r="I66" s="7">
        <v>10.0</v>
      </c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>
        <f t="shared" si="18"/>
        <v>65</v>
      </c>
      <c r="X66" s="2"/>
      <c r="Y66" s="1"/>
      <c r="Z66" s="1"/>
    </row>
    <row r="67" ht="12.75" customHeight="1">
      <c r="A67" s="11" t="s">
        <v>81</v>
      </c>
      <c r="B67" s="57">
        <v>10.0</v>
      </c>
      <c r="C67" s="8"/>
      <c r="D67" s="8"/>
      <c r="E67" s="8"/>
      <c r="F67" s="8"/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7">
        <v>10.0</v>
      </c>
      <c r="U67" s="8"/>
      <c r="V67" s="8">
        <f>8</f>
        <v>8</v>
      </c>
      <c r="W67" s="8">
        <f t="shared" si="18"/>
        <v>28</v>
      </c>
      <c r="X67" s="2"/>
      <c r="Y67" s="1"/>
      <c r="Z67" s="1"/>
    </row>
    <row r="68" ht="12.75" customHeight="1">
      <c r="A68" s="11" t="s">
        <v>82</v>
      </c>
      <c r="B68" s="8"/>
      <c r="C68" s="8"/>
      <c r="D68" s="8"/>
      <c r="E68" s="8"/>
      <c r="F68" s="7">
        <v>7.0</v>
      </c>
      <c r="G68" s="8"/>
      <c r="H68" s="17">
        <v>25.0</v>
      </c>
      <c r="I68" s="8"/>
      <c r="J68" s="8"/>
      <c r="K68" s="8"/>
      <c r="L68" s="7">
        <v>16.0</v>
      </c>
      <c r="M68" s="8"/>
      <c r="N68" s="8"/>
      <c r="O68" s="8"/>
      <c r="P68" s="8"/>
      <c r="Q68" s="8"/>
      <c r="R68" s="8"/>
      <c r="S68" s="8"/>
      <c r="T68" s="7">
        <v>4.0</v>
      </c>
      <c r="U68" s="8"/>
      <c r="V68" s="8"/>
      <c r="W68" s="8">
        <f t="shared" si="18"/>
        <v>52</v>
      </c>
      <c r="X68" s="2"/>
      <c r="Y68" s="1"/>
      <c r="Z68" s="1"/>
    </row>
    <row r="69" ht="12.75" customHeight="1">
      <c r="A69" s="11" t="s">
        <v>83</v>
      </c>
      <c r="B69" s="8"/>
      <c r="C69" s="8">
        <f>6+6</f>
        <v>12</v>
      </c>
      <c r="D69" s="7">
        <v>6.0</v>
      </c>
      <c r="E69" s="7">
        <v>6.0</v>
      </c>
      <c r="F69" s="7">
        <v>3.0</v>
      </c>
      <c r="G69" s="7">
        <v>3.0</v>
      </c>
      <c r="H69" s="7">
        <f>1+3</f>
        <v>4</v>
      </c>
      <c r="I69" s="8">
        <f>7+6</f>
        <v>13</v>
      </c>
      <c r="J69" s="7">
        <v>6.0</v>
      </c>
      <c r="K69" s="55">
        <f>10+12</f>
        <v>22</v>
      </c>
      <c r="L69" s="55">
        <f>5+10</f>
        <v>15</v>
      </c>
      <c r="M69" s="55">
        <v>10.0</v>
      </c>
      <c r="N69" s="55">
        <f>9+10</f>
        <v>19</v>
      </c>
      <c r="O69" s="45">
        <f>12+10</f>
        <v>22</v>
      </c>
      <c r="P69" s="55">
        <v>10.0</v>
      </c>
      <c r="Q69" s="7">
        <v>6.0</v>
      </c>
      <c r="R69" s="8">
        <f>4+6</f>
        <v>10</v>
      </c>
      <c r="S69" s="8">
        <f>10+6</f>
        <v>16</v>
      </c>
      <c r="T69" s="7">
        <v>6.0</v>
      </c>
      <c r="U69" s="7">
        <v>6.0</v>
      </c>
      <c r="V69" s="7">
        <v>6.0</v>
      </c>
      <c r="W69" s="8">
        <f>SUM(B69:V69)+30</f>
        <v>231</v>
      </c>
      <c r="X69" s="2"/>
      <c r="Y69" s="1"/>
      <c r="Z69" s="1"/>
    </row>
    <row r="70" ht="12.75" customHeight="1">
      <c r="A70" s="11" t="s">
        <v>84</v>
      </c>
      <c r="B70" s="8"/>
      <c r="C70" s="8">
        <f>5</f>
        <v>5</v>
      </c>
      <c r="D70" s="8"/>
      <c r="E70" s="8"/>
      <c r="F70" s="8"/>
      <c r="G70" s="8"/>
      <c r="H70" s="8"/>
      <c r="I70" s="8"/>
      <c r="J70" s="8"/>
      <c r="K70" s="8"/>
      <c r="L70" s="7">
        <v>1.0</v>
      </c>
      <c r="M70" s="8"/>
      <c r="N70" s="7">
        <v>4.0</v>
      </c>
      <c r="O70" s="8"/>
      <c r="P70" s="8"/>
      <c r="Q70" s="8"/>
      <c r="R70" s="8"/>
      <c r="S70" s="8"/>
      <c r="T70" s="8"/>
      <c r="U70" s="8"/>
      <c r="V70" s="8"/>
      <c r="W70" s="8">
        <f t="shared" ref="W70:W71" si="19">SUM(B70:V70)</f>
        <v>10</v>
      </c>
      <c r="X70" s="2"/>
      <c r="Y70" s="1"/>
      <c r="Z70" s="1"/>
    </row>
    <row r="71" ht="12.75" customHeight="1">
      <c r="A71" s="11" t="s">
        <v>85</v>
      </c>
      <c r="B71" s="8"/>
      <c r="C71" s="8"/>
      <c r="D71" s="8"/>
      <c r="E71" s="8"/>
      <c r="F71" s="8"/>
      <c r="G71" s="8"/>
      <c r="H71" s="8"/>
      <c r="I71" s="8"/>
      <c r="J71" s="8"/>
      <c r="K71" s="7">
        <v>6.0</v>
      </c>
      <c r="L71" s="7">
        <v>6.0</v>
      </c>
      <c r="M71" s="7">
        <v>6.0</v>
      </c>
      <c r="N71" s="8"/>
      <c r="O71" s="8"/>
      <c r="P71" s="8"/>
      <c r="Q71" s="7">
        <v>20.0</v>
      </c>
      <c r="R71" s="8"/>
      <c r="S71" s="8"/>
      <c r="T71" s="8"/>
      <c r="U71" s="8"/>
      <c r="V71" s="8"/>
      <c r="W71" s="8">
        <f t="shared" si="19"/>
        <v>38</v>
      </c>
      <c r="X71" s="2"/>
      <c r="Y71" s="1"/>
      <c r="Z71" s="1"/>
    </row>
    <row r="72" ht="12.75" customHeight="1">
      <c r="A72" s="18" t="s">
        <v>13</v>
      </c>
      <c r="B72" s="8">
        <f t="shared" ref="B72:W72" si="20">SUM(B63:B71)</f>
        <v>29</v>
      </c>
      <c r="C72" s="8">
        <f t="shared" si="20"/>
        <v>21</v>
      </c>
      <c r="D72" s="8">
        <f t="shared" si="20"/>
        <v>18</v>
      </c>
      <c r="E72" s="8">
        <f t="shared" si="20"/>
        <v>26</v>
      </c>
      <c r="F72" s="8">
        <f t="shared" si="20"/>
        <v>30</v>
      </c>
      <c r="G72" s="8">
        <f t="shared" si="20"/>
        <v>34</v>
      </c>
      <c r="H72" s="8">
        <f t="shared" si="20"/>
        <v>39</v>
      </c>
      <c r="I72" s="8">
        <f t="shared" si="20"/>
        <v>23</v>
      </c>
      <c r="J72" s="8">
        <f t="shared" si="20"/>
        <v>6</v>
      </c>
      <c r="K72" s="8">
        <f t="shared" si="20"/>
        <v>28</v>
      </c>
      <c r="L72" s="8">
        <f t="shared" si="20"/>
        <v>38</v>
      </c>
      <c r="M72" s="8">
        <f t="shared" si="20"/>
        <v>44</v>
      </c>
      <c r="N72" s="8">
        <f t="shared" si="20"/>
        <v>26</v>
      </c>
      <c r="O72" s="8">
        <f t="shared" si="20"/>
        <v>25</v>
      </c>
      <c r="P72" s="8">
        <f t="shared" si="20"/>
        <v>38</v>
      </c>
      <c r="Q72" s="8">
        <f t="shared" si="20"/>
        <v>29</v>
      </c>
      <c r="R72" s="8">
        <f t="shared" si="20"/>
        <v>13</v>
      </c>
      <c r="S72" s="8">
        <f t="shared" si="20"/>
        <v>19</v>
      </c>
      <c r="T72" s="8">
        <f t="shared" si="20"/>
        <v>39</v>
      </c>
      <c r="U72" s="8">
        <f t="shared" si="20"/>
        <v>9</v>
      </c>
      <c r="V72" s="8">
        <f t="shared" si="20"/>
        <v>40</v>
      </c>
      <c r="W72" s="8">
        <f t="shared" si="20"/>
        <v>634</v>
      </c>
      <c r="X72" s="1"/>
      <c r="Y72" s="1"/>
      <c r="Z72" s="1"/>
    </row>
    <row r="73" ht="12.75" customHeight="1">
      <c r="A73" s="18" t="s">
        <v>14</v>
      </c>
      <c r="B73" s="8">
        <f>B72</f>
        <v>29</v>
      </c>
      <c r="C73" s="8">
        <f t="shared" ref="C73:V73" si="21">B73+C72</f>
        <v>50</v>
      </c>
      <c r="D73" s="8">
        <f t="shared" si="21"/>
        <v>68</v>
      </c>
      <c r="E73" s="8">
        <f t="shared" si="21"/>
        <v>94</v>
      </c>
      <c r="F73" s="8">
        <f t="shared" si="21"/>
        <v>124</v>
      </c>
      <c r="G73" s="8">
        <f t="shared" si="21"/>
        <v>158</v>
      </c>
      <c r="H73" s="8">
        <f t="shared" si="21"/>
        <v>197</v>
      </c>
      <c r="I73" s="8">
        <f t="shared" si="21"/>
        <v>220</v>
      </c>
      <c r="J73" s="8">
        <f t="shared" si="21"/>
        <v>226</v>
      </c>
      <c r="K73" s="8">
        <f t="shared" si="21"/>
        <v>254</v>
      </c>
      <c r="L73" s="8">
        <f t="shared" si="21"/>
        <v>292</v>
      </c>
      <c r="M73" s="8">
        <f t="shared" si="21"/>
        <v>336</v>
      </c>
      <c r="N73" s="8">
        <f t="shared" si="21"/>
        <v>362</v>
      </c>
      <c r="O73" s="8">
        <f t="shared" si="21"/>
        <v>387</v>
      </c>
      <c r="P73" s="8">
        <f t="shared" si="21"/>
        <v>425</v>
      </c>
      <c r="Q73" s="8">
        <f t="shared" si="21"/>
        <v>454</v>
      </c>
      <c r="R73" s="8">
        <f t="shared" si="21"/>
        <v>467</v>
      </c>
      <c r="S73" s="8">
        <f t="shared" si="21"/>
        <v>486</v>
      </c>
      <c r="T73" s="8">
        <f t="shared" si="21"/>
        <v>525</v>
      </c>
      <c r="U73" s="8">
        <f t="shared" si="21"/>
        <v>534</v>
      </c>
      <c r="V73" s="8">
        <f t="shared" si="21"/>
        <v>574</v>
      </c>
      <c r="W73" s="8">
        <f>SUM(W63:W71)</f>
        <v>634</v>
      </c>
      <c r="X73" s="1"/>
      <c r="Y73" s="1"/>
      <c r="Z73" s="1"/>
    </row>
    <row r="74" ht="12.75" customHeight="1">
      <c r="A74" s="4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1"/>
      <c r="Y74" s="1"/>
      <c r="Z74" s="1"/>
    </row>
    <row r="75" ht="12.75" customHeight="1">
      <c r="A75" s="4" t="s">
        <v>86</v>
      </c>
      <c r="B75" s="4" t="s">
        <v>87</v>
      </c>
      <c r="C75" s="1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1"/>
      <c r="Y75" s="1"/>
      <c r="Z75" s="1"/>
    </row>
    <row r="76" ht="12.75" customHeight="1">
      <c r="A76" s="4" t="str">
        <f>A$50</f>
        <v>LOMBO</v>
      </c>
      <c r="B76" s="1">
        <f>$W$60</f>
        <v>1070</v>
      </c>
      <c r="C76" s="4" t="s">
        <v>88</v>
      </c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1"/>
      <c r="Y76" s="1"/>
      <c r="Z76" s="1"/>
    </row>
    <row r="77" ht="12.75" customHeight="1">
      <c r="A77" s="4" t="str">
        <f>A$2</f>
        <v>BONAZ</v>
      </c>
      <c r="B77" s="1">
        <f>$W$12</f>
        <v>754</v>
      </c>
      <c r="C77" s="1">
        <f>B76-B78</f>
        <v>405</v>
      </c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1"/>
      <c r="Y77" s="1"/>
      <c r="Z77" s="1"/>
    </row>
    <row r="78" ht="12.75" customHeight="1">
      <c r="A78" s="4" t="str">
        <f>A$26</f>
        <v>KALLE</v>
      </c>
      <c r="B78" s="1">
        <f>$W$36</f>
        <v>665</v>
      </c>
      <c r="C78" s="1">
        <f t="shared" ref="C78:C79" si="22">B77-B78</f>
        <v>89</v>
      </c>
      <c r="D78" s="2"/>
      <c r="E78" s="2"/>
      <c r="F78" s="2"/>
      <c r="G78" s="2"/>
      <c r="H78" s="2"/>
      <c r="I78" s="2"/>
      <c r="J78" s="30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1"/>
      <c r="Y78" s="1"/>
      <c r="Z78" s="1"/>
    </row>
    <row r="79" ht="12.75" customHeight="1">
      <c r="A79" s="4" t="str">
        <f>A$62</f>
        <v>LEO</v>
      </c>
      <c r="B79" s="1">
        <f>$W$72</f>
        <v>634</v>
      </c>
      <c r="C79" s="1">
        <f t="shared" si="22"/>
        <v>31</v>
      </c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1"/>
      <c r="Y79" s="1"/>
      <c r="Z79" s="1"/>
    </row>
    <row r="80" ht="12.75" customHeight="1">
      <c r="A80" s="4" t="str">
        <f>A$14</f>
        <v>MAFFO</v>
      </c>
      <c r="B80" s="1">
        <f>$W$24</f>
        <v>208</v>
      </c>
      <c r="C80" s="1">
        <f>B77-B80</f>
        <v>546</v>
      </c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1"/>
      <c r="Y80" s="1"/>
      <c r="Z80" s="1"/>
    </row>
    <row r="81" ht="12.75" customHeight="1">
      <c r="A81" s="4" t="str">
        <f>A$38</f>
        <v>VENE</v>
      </c>
      <c r="B81" s="1">
        <f>$W$48</f>
        <v>63</v>
      </c>
      <c r="C81" s="1">
        <f>B80-B81</f>
        <v>145</v>
      </c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1"/>
      <c r="Y81" s="1"/>
      <c r="Z81" s="1"/>
    </row>
    <row r="82" ht="12.75" customHeight="1">
      <c r="D82" s="8"/>
      <c r="E82" s="8"/>
      <c r="F82" s="8"/>
      <c r="G82" s="8"/>
      <c r="H82" s="8"/>
      <c r="I82" s="8"/>
      <c r="J82" s="8"/>
      <c r="K82" s="8"/>
      <c r="L82" s="8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1"/>
      <c r="Y82" s="1"/>
      <c r="Z82" s="1"/>
    </row>
    <row r="83" ht="12.75" customHeight="1">
      <c r="D83" s="8"/>
      <c r="E83" s="8"/>
      <c r="F83" s="8"/>
      <c r="G83" s="8"/>
      <c r="H83" s="8"/>
      <c r="I83" s="8"/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1"/>
      <c r="Y83" s="1"/>
      <c r="Z83" s="1"/>
    </row>
    <row r="84" ht="12.75" customHeight="1">
      <c r="D84" s="8"/>
      <c r="E84" s="8"/>
      <c r="F84" s="8"/>
      <c r="G84" s="8"/>
      <c r="H84" s="8"/>
      <c r="I84" s="8"/>
      <c r="J84" s="8"/>
      <c r="K84" s="8"/>
      <c r="L84" s="8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1"/>
      <c r="Y84" s="1"/>
      <c r="Z84" s="1"/>
    </row>
    <row r="85" ht="12.75" customHeight="1">
      <c r="D85" s="8"/>
      <c r="E85" s="8"/>
      <c r="F85" s="8"/>
      <c r="G85" s="8"/>
      <c r="H85" s="8"/>
      <c r="I85" s="8"/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1"/>
      <c r="Y85" s="1"/>
      <c r="Z85" s="1"/>
    </row>
    <row r="86" ht="12.75" customHeight="1">
      <c r="D86" s="8"/>
      <c r="E86" s="8"/>
      <c r="F86" s="8"/>
      <c r="G86" s="8"/>
      <c r="H86" s="8"/>
      <c r="I86" s="8"/>
      <c r="J86" s="8"/>
      <c r="K86" s="8"/>
      <c r="L86" s="8"/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  <c r="X86" s="1"/>
      <c r="Y86" s="1"/>
      <c r="Z86" s="1"/>
    </row>
    <row r="87" ht="12.75" customHeight="1">
      <c r="D87" s="8"/>
      <c r="E87" s="8"/>
      <c r="F87" s="8"/>
      <c r="G87" s="8"/>
      <c r="H87" s="8"/>
      <c r="I87" s="8"/>
      <c r="J87" s="8"/>
      <c r="K87" s="8"/>
      <c r="L87" s="8"/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1"/>
      <c r="Y87" s="1"/>
      <c r="Z87" s="1"/>
    </row>
    <row r="88" ht="12.75" customHeight="1">
      <c r="D88" s="8"/>
      <c r="E88" s="8"/>
      <c r="F88" s="8"/>
      <c r="G88" s="8"/>
      <c r="H88" s="8"/>
      <c r="I88" s="8"/>
      <c r="J88" s="8"/>
      <c r="K88" s="8"/>
      <c r="L88" s="8"/>
      <c r="M88" s="8"/>
      <c r="N88" s="8"/>
      <c r="O88" s="8"/>
      <c r="P88" s="8"/>
      <c r="Q88" s="8"/>
      <c r="R88" s="8"/>
      <c r="S88" s="8"/>
      <c r="T88" s="8"/>
      <c r="U88" s="8"/>
      <c r="V88" s="8"/>
      <c r="W88" s="8"/>
    </row>
    <row r="89" ht="12.75" customHeight="1">
      <c r="D89" s="8"/>
      <c r="E89" s="8"/>
      <c r="F89" s="8"/>
      <c r="G89" s="8"/>
      <c r="H89" s="8"/>
      <c r="I89" s="8"/>
      <c r="J89" s="8"/>
      <c r="K89" s="8"/>
      <c r="L89" s="8"/>
      <c r="M89" s="8"/>
      <c r="N89" s="8"/>
      <c r="O89" s="8"/>
      <c r="P89" s="8"/>
      <c r="Q89" s="8"/>
      <c r="R89" s="8"/>
      <c r="S89" s="8"/>
      <c r="T89" s="8"/>
      <c r="U89" s="8"/>
      <c r="V89" s="8"/>
      <c r="W89" s="8"/>
    </row>
    <row r="90" ht="12.75" customHeight="1">
      <c r="D90" s="8"/>
      <c r="E90" s="8"/>
      <c r="F90" s="8"/>
      <c r="G90" s="8"/>
      <c r="H90" s="8"/>
      <c r="I90" s="8"/>
      <c r="J90" s="8"/>
      <c r="K90" s="8"/>
      <c r="L90" s="8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</row>
    <row r="91" ht="12.75" customHeight="1">
      <c r="C91" s="8"/>
      <c r="D91" s="8"/>
      <c r="E91" s="8"/>
      <c r="F91" s="8"/>
      <c r="G91" s="8"/>
      <c r="H91" s="8"/>
      <c r="I91" s="8"/>
      <c r="J91" s="8"/>
      <c r="K91" s="8"/>
      <c r="L91" s="8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</row>
    <row r="92" ht="12.75" customHeight="1">
      <c r="C92" s="8"/>
      <c r="D92" s="8"/>
      <c r="E92" s="8"/>
      <c r="F92" s="8"/>
      <c r="G92" s="8"/>
      <c r="H92" s="8"/>
      <c r="I92" s="8"/>
      <c r="J92" s="8"/>
      <c r="K92" s="8"/>
      <c r="L92" s="8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</row>
    <row r="93" ht="12.75" customHeight="1"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</row>
    <row r="94" ht="12.75" customHeight="1"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</row>
    <row r="95" ht="12.75" customHeight="1"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</row>
    <row r="96" ht="12.75" customHeight="1"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</row>
    <row r="97" ht="12.75" customHeight="1">
      <c r="D97" s="1"/>
      <c r="E97" s="58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</row>
    <row r="98" ht="12.75" customHeight="1">
      <c r="D98" s="58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</row>
    <row r="99" ht="12.75" customHeight="1"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</row>
    <row r="100" ht="12.75" customHeight="1"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</row>
    <row r="101" ht="12.75" customHeight="1"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</row>
    <row r="102" ht="12.75" customHeight="1"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</row>
    <row r="103" ht="12.75" customHeight="1"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</row>
    <row r="104" ht="12.75" customHeight="1"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</row>
    <row r="105" ht="12.75" customHeight="1"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</row>
    <row r="106" ht="12.75" customHeight="1"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</row>
    <row r="107" ht="12.75" customHeight="1"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</row>
    <row r="108" ht="12.75" customHeight="1"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</row>
    <row r="109" ht="12.7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</row>
    <row r="110" ht="12.7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</row>
    <row r="111" ht="12.7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</row>
    <row r="112" ht="12.7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</row>
    <row r="113" ht="12.7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</row>
    <row r="114" ht="12.7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</row>
    <row r="115" ht="12.7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</row>
    <row r="116" ht="12.7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</row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>
      <c r="A133" s="4"/>
    </row>
    <row r="134" ht="12.75" customHeight="1">
      <c r="A134" s="50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</row>
    <row r="135" ht="12.75" customHeight="1">
      <c r="A135" s="50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</row>
    <row r="136" ht="12.75" customHeight="1">
      <c r="A136" s="50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</row>
    <row r="137" ht="12.75" customHeight="1">
      <c r="A137" s="50"/>
    </row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>
      <c r="A158" s="4"/>
    </row>
    <row r="159" ht="12.75" customHeight="1">
      <c r="A159" s="50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</row>
    <row r="160" ht="12.75" customHeight="1">
      <c r="A160" s="50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</row>
    <row r="161" ht="12.75" customHeight="1">
      <c r="A161" s="50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</row>
    <row r="162" ht="12.75" customHeight="1">
      <c r="A162" s="50"/>
    </row>
  </sheetData>
  <autoFilter ref="$A$75:$B$75">
    <sortState ref="A75:B75">
      <sortCondition ref="B75"/>
    </sortState>
  </autoFil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5.13" defaultRowHeight="15.75"/>
  <cols>
    <col customWidth="1" min="1" max="1" width="14.25"/>
    <col customWidth="1" min="2" max="2" width="7.63"/>
    <col customWidth="1" min="3" max="3" width="8.38"/>
    <col customWidth="1" min="4" max="4" width="7.63"/>
    <col customWidth="1" min="5" max="5" width="14.25"/>
    <col customWidth="1" min="6" max="6" width="7.63"/>
    <col customWidth="1" min="7" max="7" width="13.88"/>
    <col customWidth="1" min="8" max="8" width="7.63"/>
    <col customWidth="1" min="9" max="9" width="12.0"/>
    <col customWidth="1" min="10" max="10" width="7.63"/>
    <col customWidth="1" min="11" max="11" width="12.88"/>
    <col customWidth="1" min="12" max="12" width="7.63"/>
  </cols>
  <sheetData>
    <row r="1" ht="12.75" customHeight="1">
      <c r="A1" s="59" t="s">
        <v>89</v>
      </c>
      <c r="B1" s="60">
        <v>500.0</v>
      </c>
      <c r="C1" s="59" t="s">
        <v>90</v>
      </c>
      <c r="D1" s="60">
        <v>500.0</v>
      </c>
      <c r="E1" s="59" t="s">
        <v>91</v>
      </c>
      <c r="F1" s="60">
        <v>500.0</v>
      </c>
      <c r="G1" s="61" t="s">
        <v>92</v>
      </c>
      <c r="H1" s="60">
        <v>500.0</v>
      </c>
      <c r="I1" s="61" t="s">
        <v>93</v>
      </c>
      <c r="J1" s="60">
        <v>500.0</v>
      </c>
      <c r="K1" s="61" t="s">
        <v>94</v>
      </c>
      <c r="L1" s="60">
        <v>500.0</v>
      </c>
    </row>
    <row r="2" ht="12.75" customHeight="1">
      <c r="A2" s="62" t="s">
        <v>95</v>
      </c>
      <c r="B2" s="62">
        <v>10.0</v>
      </c>
      <c r="C2" s="62" t="s">
        <v>96</v>
      </c>
      <c r="D2" s="62">
        <v>52.0</v>
      </c>
      <c r="E2" s="63" t="s">
        <v>97</v>
      </c>
      <c r="F2" s="62">
        <v>1.0</v>
      </c>
      <c r="G2" s="62" t="s">
        <v>98</v>
      </c>
      <c r="H2" s="62">
        <v>301.0</v>
      </c>
      <c r="I2" s="63" t="s">
        <v>99</v>
      </c>
      <c r="J2" s="62">
        <v>50.0</v>
      </c>
      <c r="K2" s="62" t="s">
        <v>100</v>
      </c>
      <c r="L2" s="62">
        <v>241.0</v>
      </c>
    </row>
    <row r="3" ht="12.75" customHeight="1">
      <c r="A3" s="63" t="s">
        <v>101</v>
      </c>
      <c r="B3" s="62">
        <v>100.0</v>
      </c>
      <c r="C3" s="62" t="s">
        <v>102</v>
      </c>
      <c r="D3" s="62">
        <v>420.0</v>
      </c>
      <c r="E3" s="63" t="s">
        <v>103</v>
      </c>
      <c r="F3" s="62">
        <v>414.0</v>
      </c>
      <c r="G3" s="62" t="s">
        <v>104</v>
      </c>
      <c r="H3" s="62">
        <v>53.0</v>
      </c>
      <c r="I3" s="63" t="s">
        <v>105</v>
      </c>
      <c r="J3" s="62">
        <v>31.0</v>
      </c>
      <c r="K3" s="63" t="s">
        <v>106</v>
      </c>
      <c r="L3" s="62">
        <v>144.0</v>
      </c>
    </row>
    <row r="4" ht="12.75" customHeight="1">
      <c r="A4" s="63" t="s">
        <v>107</v>
      </c>
      <c r="B4" s="62">
        <v>85.0</v>
      </c>
      <c r="C4" s="63" t="s">
        <v>108</v>
      </c>
      <c r="D4" s="62">
        <v>3.0</v>
      </c>
      <c r="E4" s="63" t="s">
        <v>109</v>
      </c>
      <c r="F4" s="62">
        <v>41.0</v>
      </c>
      <c r="G4" s="63" t="s">
        <v>110</v>
      </c>
      <c r="H4" s="62">
        <v>2.0</v>
      </c>
      <c r="I4" s="63" t="s">
        <v>111</v>
      </c>
      <c r="J4" s="62">
        <v>71.0</v>
      </c>
      <c r="K4" s="63" t="s">
        <v>112</v>
      </c>
      <c r="L4" s="62">
        <v>48.0</v>
      </c>
    </row>
    <row r="5" ht="12.75" customHeight="1">
      <c r="A5" s="63" t="s">
        <v>113</v>
      </c>
      <c r="B5" s="62">
        <v>115.0</v>
      </c>
      <c r="C5" s="63" t="s">
        <v>114</v>
      </c>
      <c r="D5" s="62">
        <v>7.0</v>
      </c>
      <c r="E5" s="63" t="s">
        <v>115</v>
      </c>
      <c r="F5" s="62">
        <v>31.0</v>
      </c>
      <c r="G5" s="63" t="s">
        <v>116</v>
      </c>
      <c r="H5" s="62">
        <v>1.0</v>
      </c>
      <c r="I5" s="63" t="s">
        <v>117</v>
      </c>
      <c r="J5" s="62">
        <v>200.0</v>
      </c>
      <c r="K5" s="63" t="s">
        <v>118</v>
      </c>
      <c r="L5" s="62">
        <v>15.0</v>
      </c>
    </row>
    <row r="6" ht="12.75" customHeight="1">
      <c r="A6" s="63" t="s">
        <v>119</v>
      </c>
      <c r="B6" s="62">
        <v>67.0</v>
      </c>
      <c r="C6" s="63" t="s">
        <v>120</v>
      </c>
      <c r="D6" s="62">
        <v>13.0</v>
      </c>
      <c r="E6" s="63" t="s">
        <v>121</v>
      </c>
      <c r="F6" s="62">
        <v>1.0</v>
      </c>
      <c r="G6" s="63" t="s">
        <v>122</v>
      </c>
      <c r="H6" s="62">
        <v>1.0</v>
      </c>
      <c r="I6" s="63" t="s">
        <v>123</v>
      </c>
      <c r="J6" s="62">
        <v>1.0</v>
      </c>
      <c r="K6" s="63" t="s">
        <v>124</v>
      </c>
      <c r="L6" s="62">
        <v>13.0</v>
      </c>
    </row>
    <row r="7" ht="12.75" customHeight="1">
      <c r="A7" s="63" t="s">
        <v>125</v>
      </c>
      <c r="B7" s="62">
        <v>67.0</v>
      </c>
      <c r="C7" s="63" t="s">
        <v>126</v>
      </c>
      <c r="D7" s="62">
        <v>1.0</v>
      </c>
      <c r="E7" s="63" t="s">
        <v>127</v>
      </c>
      <c r="F7" s="62">
        <v>1.0</v>
      </c>
      <c r="G7" s="63" t="s">
        <v>128</v>
      </c>
      <c r="H7" s="62">
        <v>1.0</v>
      </c>
      <c r="I7" s="63" t="s">
        <v>129</v>
      </c>
      <c r="J7" s="62">
        <v>84.0</v>
      </c>
      <c r="K7" s="63" t="s">
        <v>130</v>
      </c>
      <c r="L7" s="62">
        <v>13.0</v>
      </c>
    </row>
    <row r="8" ht="12.75" customHeight="1">
      <c r="A8" s="63" t="s">
        <v>131</v>
      </c>
      <c r="B8" s="62">
        <v>41.0</v>
      </c>
      <c r="C8" s="63" t="s">
        <v>132</v>
      </c>
      <c r="D8" s="62">
        <v>1.0</v>
      </c>
      <c r="E8" s="63" t="s">
        <v>133</v>
      </c>
      <c r="F8" s="62">
        <v>5.0</v>
      </c>
      <c r="G8" s="63" t="s">
        <v>134</v>
      </c>
      <c r="H8" s="62">
        <v>92.0</v>
      </c>
      <c r="I8" s="63" t="s">
        <v>135</v>
      </c>
      <c r="J8" s="62">
        <v>45.0</v>
      </c>
      <c r="K8" s="63" t="s">
        <v>136</v>
      </c>
      <c r="L8" s="62">
        <v>15.0</v>
      </c>
    </row>
    <row r="9" ht="12.75" customHeight="1">
      <c r="A9" s="63" t="s">
        <v>137</v>
      </c>
      <c r="B9" s="62">
        <v>3.0</v>
      </c>
      <c r="C9" s="63" t="s">
        <v>138</v>
      </c>
      <c r="D9" s="62">
        <v>1.0</v>
      </c>
      <c r="E9" s="63" t="s">
        <v>139</v>
      </c>
      <c r="F9" s="62">
        <v>1.0</v>
      </c>
      <c r="G9" s="63" t="s">
        <v>140</v>
      </c>
      <c r="H9" s="62">
        <v>13.0</v>
      </c>
      <c r="I9" s="63" t="s">
        <v>141</v>
      </c>
      <c r="J9" s="62">
        <v>12.0</v>
      </c>
      <c r="K9" s="63" t="s">
        <v>142</v>
      </c>
      <c r="L9" s="62">
        <v>7.0</v>
      </c>
    </row>
    <row r="10" ht="12.75" customHeight="1">
      <c r="A10" s="63" t="s">
        <v>143</v>
      </c>
      <c r="B10" s="62">
        <v>12.0</v>
      </c>
      <c r="C10" s="63" t="s">
        <v>144</v>
      </c>
      <c r="D10" s="62">
        <v>1.0</v>
      </c>
      <c r="E10" s="63" t="s">
        <v>145</v>
      </c>
      <c r="F10" s="62">
        <v>5.0</v>
      </c>
      <c r="G10" s="63" t="s">
        <v>146</v>
      </c>
      <c r="H10" s="63">
        <v>15.0</v>
      </c>
      <c r="I10" s="63" t="s">
        <v>147</v>
      </c>
      <c r="J10" s="62">
        <v>6.0</v>
      </c>
      <c r="K10" s="63" t="s">
        <v>148</v>
      </c>
      <c r="L10" s="62">
        <v>1.0</v>
      </c>
    </row>
    <row r="11" ht="12.75" customHeight="1">
      <c r="A11" s="64"/>
      <c r="B11" s="64"/>
      <c r="C11" s="64"/>
      <c r="D11" s="64"/>
      <c r="E11" s="64"/>
      <c r="F11" s="64"/>
      <c r="G11" s="64"/>
      <c r="H11" s="64"/>
      <c r="I11" s="64"/>
      <c r="J11" s="64"/>
      <c r="K11" s="64"/>
      <c r="L11" s="64"/>
    </row>
    <row r="12" ht="12.75" customHeight="1">
      <c r="A12" s="64"/>
      <c r="B12" s="64"/>
      <c r="C12" s="64"/>
      <c r="D12" s="64"/>
      <c r="E12" s="64"/>
      <c r="F12" s="64"/>
      <c r="G12" s="64"/>
      <c r="H12" s="64"/>
      <c r="I12" s="64"/>
      <c r="J12" s="64"/>
      <c r="K12" s="64"/>
      <c r="L12" s="64"/>
    </row>
    <row r="13" ht="12.75" customHeight="1">
      <c r="B13" s="65">
        <f>B1-SUM(B2:B11)</f>
        <v>0</v>
      </c>
      <c r="C13" s="66"/>
      <c r="D13" s="65">
        <f>D1-SUM(D2:D11)</f>
        <v>1</v>
      </c>
      <c r="F13" s="65">
        <f>F1-SUM(F2:F11)</f>
        <v>0</v>
      </c>
      <c r="H13" s="65">
        <f>H1-SUM(H2:H11)</f>
        <v>21</v>
      </c>
      <c r="J13" s="65">
        <f>J1-SUM(J2:J11)</f>
        <v>0</v>
      </c>
      <c r="L13" s="65">
        <f>L1-SUM(L2:L10)</f>
        <v>3</v>
      </c>
    </row>
    <row r="14" ht="12.75" customHeight="1">
      <c r="C14" s="66"/>
    </row>
    <row r="15" ht="12.75" customHeight="1">
      <c r="C15" s="66"/>
    </row>
    <row r="16" ht="12.75" customHeight="1">
      <c r="C16" s="66"/>
      <c r="F16" s="66"/>
    </row>
    <row r="17" ht="12.75" customHeight="1">
      <c r="C17" s="66"/>
    </row>
    <row r="18" ht="12.75" customHeight="1">
      <c r="C18" s="66"/>
    </row>
    <row r="19" ht="12.75" customHeight="1">
      <c r="C19" s="66"/>
    </row>
    <row r="20" ht="12.75" customHeight="1">
      <c r="C20" s="66"/>
    </row>
    <row r="21" ht="12.75" customHeight="1">
      <c r="C21" s="66"/>
    </row>
  </sheetData>
  <drawing r:id="rId1"/>
</worksheet>
</file>