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65" yWindow="180" windowWidth="14940" windowHeight="9150"/>
  </bookViews>
  <sheets>
    <sheet name="FANTATOUR" sheetId="1" r:id="rId1"/>
    <sheet name="ASTA" sheetId="2" r:id="rId2"/>
  </sheets>
  <definedNames>
    <definedName name="_xlnm._FilterDatabase" localSheetId="0" hidden="1">FANTATOUR!$A$77:$B$77</definedName>
  </definedNames>
  <calcPr calcId="145621"/>
</workbook>
</file>

<file path=xl/calcChain.xml><?xml version="1.0" encoding="utf-8"?>
<calcChain xmlns="http://schemas.openxmlformats.org/spreadsheetml/2006/main">
  <c r="W13" i="1" l="1"/>
  <c r="W25" i="1"/>
  <c r="W37" i="1"/>
  <c r="W49" i="1"/>
  <c r="W61" i="1"/>
  <c r="W47" i="1"/>
  <c r="W46" i="1"/>
  <c r="W39" i="1"/>
  <c r="W16" i="1"/>
  <c r="W35" i="1"/>
  <c r="W5" i="1"/>
  <c r="W3" i="1"/>
  <c r="W40" i="1"/>
  <c r="W10" i="1"/>
  <c r="W73" i="1"/>
  <c r="V73" i="1"/>
  <c r="W67" i="1"/>
  <c r="V35" i="1"/>
  <c r="V5" i="1"/>
  <c r="V3" i="1"/>
  <c r="V53" i="1"/>
  <c r="V60" i="1" s="1"/>
  <c r="V61" i="1" s="1"/>
  <c r="V19" i="1"/>
  <c r="V36" i="1"/>
  <c r="V37" i="1" s="1"/>
  <c r="V54" i="1"/>
  <c r="V72" i="1"/>
  <c r="V48" i="1"/>
  <c r="V24" i="1"/>
  <c r="V25" i="1" s="1"/>
  <c r="U39" i="1"/>
  <c r="U48" i="1" s="1"/>
  <c r="U10" i="1"/>
  <c r="U12" i="1" s="1"/>
  <c r="U67" i="1"/>
  <c r="U65" i="1"/>
  <c r="U69" i="1"/>
  <c r="U57" i="1"/>
  <c r="U60" i="1" s="1"/>
  <c r="U36" i="1"/>
  <c r="U24" i="1"/>
  <c r="T35" i="1"/>
  <c r="T36" i="1" s="1"/>
  <c r="T5" i="1"/>
  <c r="T3" i="1"/>
  <c r="T12" i="1" s="1"/>
  <c r="T28" i="1"/>
  <c r="T19" i="1"/>
  <c r="T24" i="1" s="1"/>
  <c r="T53" i="1"/>
  <c r="T60" i="1" s="1"/>
  <c r="T57" i="1"/>
  <c r="T54" i="1"/>
  <c r="T48" i="1"/>
  <c r="T72" i="1"/>
  <c r="S46" i="1"/>
  <c r="S39" i="1"/>
  <c r="S40" i="1"/>
  <c r="S10" i="1"/>
  <c r="S67" i="1"/>
  <c r="S6" i="1"/>
  <c r="S12" i="1" s="1"/>
  <c r="S56" i="1"/>
  <c r="S28" i="1"/>
  <c r="S36" i="1" s="1"/>
  <c r="S64" i="1"/>
  <c r="S31" i="1"/>
  <c r="S17" i="1"/>
  <c r="S58" i="1"/>
  <c r="S24" i="1"/>
  <c r="S72" i="1"/>
  <c r="Q34" i="1"/>
  <c r="Q70" i="1"/>
  <c r="R39" i="1"/>
  <c r="R16" i="1"/>
  <c r="R40" i="1"/>
  <c r="R10" i="1"/>
  <c r="R12" i="1" s="1"/>
  <c r="R67" i="1"/>
  <c r="R64" i="1"/>
  <c r="R72" i="1" s="1"/>
  <c r="R36" i="1"/>
  <c r="R48" i="1"/>
  <c r="R60" i="1"/>
  <c r="Q53" i="1"/>
  <c r="Q60" i="1" s="1"/>
  <c r="Q5" i="1"/>
  <c r="Q3" i="1"/>
  <c r="Q12" i="1" s="1"/>
  <c r="Q16" i="1"/>
  <c r="Q24" i="1"/>
  <c r="Q36" i="1"/>
  <c r="Q48" i="1"/>
  <c r="Q72" i="1"/>
  <c r="P3" i="1"/>
  <c r="P12" i="1" s="1"/>
  <c r="P67" i="1"/>
  <c r="P72" i="1" s="1"/>
  <c r="P47" i="1"/>
  <c r="P51" i="1"/>
  <c r="P42" i="1"/>
  <c r="P57" i="1"/>
  <c r="O5" i="1"/>
  <c r="O3" i="1"/>
  <c r="O40" i="1"/>
  <c r="O10" i="1"/>
  <c r="O67" i="1"/>
  <c r="O59" i="1"/>
  <c r="O69" i="1"/>
  <c r="O51" i="1"/>
  <c r="O19" i="1"/>
  <c r="O71" i="1"/>
  <c r="O72" i="1" s="1"/>
  <c r="N43" i="1"/>
  <c r="N66" i="1"/>
  <c r="P24" i="1"/>
  <c r="O24" i="1"/>
  <c r="P36" i="1"/>
  <c r="O36" i="1"/>
  <c r="P48" i="1"/>
  <c r="O48" i="1"/>
  <c r="V12" i="1" l="1"/>
  <c r="V13" i="1" s="1"/>
  <c r="O60" i="1"/>
  <c r="P60" i="1"/>
  <c r="S60" i="1"/>
  <c r="S48" i="1"/>
  <c r="U72" i="1"/>
  <c r="O12" i="1"/>
  <c r="N35" i="1"/>
  <c r="N3" i="1"/>
  <c r="N10" i="1"/>
  <c r="N67" i="1"/>
  <c r="N27" i="1"/>
  <c r="N36" i="1" s="1"/>
  <c r="N52" i="1"/>
  <c r="N60" i="1" s="1"/>
  <c r="N18" i="1"/>
  <c r="N24" i="1" s="1"/>
  <c r="N44" i="1"/>
  <c r="N48" i="1" s="1"/>
  <c r="N68" i="1"/>
  <c r="M46" i="1"/>
  <c r="M39" i="1"/>
  <c r="M17" i="1"/>
  <c r="M40" i="1"/>
  <c r="M48" i="1" s="1"/>
  <c r="M10" i="1"/>
  <c r="M67" i="1"/>
  <c r="M72" i="1" s="1"/>
  <c r="M4" i="1"/>
  <c r="M12" i="1" s="1"/>
  <c r="M28" i="1"/>
  <c r="M27" i="1"/>
  <c r="M15" i="1"/>
  <c r="M59" i="1"/>
  <c r="M60" i="1" s="1"/>
  <c r="M31" i="1"/>
  <c r="L46" i="1"/>
  <c r="L9" i="1"/>
  <c r="L16" i="1"/>
  <c r="L24" i="1" s="1"/>
  <c r="L27" i="1"/>
  <c r="L67" i="1"/>
  <c r="L72" i="1" s="1"/>
  <c r="L40" i="1"/>
  <c r="L31" i="1"/>
  <c r="L17" i="1"/>
  <c r="L42" i="1"/>
  <c r="L57" i="1"/>
  <c r="L60" i="1" s="1"/>
  <c r="L8" i="1"/>
  <c r="K39" i="1"/>
  <c r="K48" i="1" s="1"/>
  <c r="K10" i="1"/>
  <c r="K27" i="1"/>
  <c r="K67" i="1"/>
  <c r="K59" i="1"/>
  <c r="K21" i="1"/>
  <c r="K8" i="1"/>
  <c r="K28" i="1"/>
  <c r="K6" i="1"/>
  <c r="K12" i="1" s="1"/>
  <c r="K40" i="1"/>
  <c r="K69" i="1"/>
  <c r="K34" i="1"/>
  <c r="K52" i="1"/>
  <c r="K60" i="1" s="1"/>
  <c r="K24" i="1"/>
  <c r="J46" i="1"/>
  <c r="J71" i="1"/>
  <c r="W71" i="1" s="1"/>
  <c r="J10" i="1"/>
  <c r="J40" i="1"/>
  <c r="J27" i="1"/>
  <c r="J67" i="1"/>
  <c r="J15" i="1"/>
  <c r="J6" i="1"/>
  <c r="J31" i="1"/>
  <c r="J29" i="1"/>
  <c r="J36" i="1" s="1"/>
  <c r="J24" i="1"/>
  <c r="J48" i="1"/>
  <c r="J60" i="1"/>
  <c r="J72" i="1"/>
  <c r="I65" i="1"/>
  <c r="I10" i="1"/>
  <c r="I40" i="1"/>
  <c r="I27" i="1"/>
  <c r="I67" i="1"/>
  <c r="I46" i="1"/>
  <c r="I55" i="1"/>
  <c r="I15" i="1"/>
  <c r="I6" i="1"/>
  <c r="I12" i="1" s="1"/>
  <c r="I59" i="1"/>
  <c r="I17" i="1"/>
  <c r="I32" i="1"/>
  <c r="I41" i="1"/>
  <c r="H63" i="1"/>
  <c r="G45" i="1"/>
  <c r="H5" i="1"/>
  <c r="H35" i="1"/>
  <c r="H27" i="1"/>
  <c r="H18" i="1"/>
  <c r="H3" i="1"/>
  <c r="H12" i="1" s="1"/>
  <c r="G5" i="1"/>
  <c r="G35" i="1"/>
  <c r="G44" i="1"/>
  <c r="G48" i="1" s="1"/>
  <c r="G18" i="1"/>
  <c r="G24" i="1" s="1"/>
  <c r="G32" i="1"/>
  <c r="G54" i="1"/>
  <c r="F19" i="1"/>
  <c r="F5" i="1"/>
  <c r="F35" i="1"/>
  <c r="F36" i="1" s="1"/>
  <c r="F3" i="1"/>
  <c r="F69" i="1"/>
  <c r="F72" i="1" s="1"/>
  <c r="F18" i="1"/>
  <c r="G12" i="1"/>
  <c r="H24" i="1"/>
  <c r="H48" i="1"/>
  <c r="F48" i="1"/>
  <c r="H60" i="1"/>
  <c r="F60" i="1"/>
  <c r="H72" i="1"/>
  <c r="G72" i="1"/>
  <c r="E7" i="1"/>
  <c r="E19" i="1"/>
  <c r="E3" i="1"/>
  <c r="E52" i="1"/>
  <c r="E56" i="1"/>
  <c r="E28" i="1"/>
  <c r="E41" i="1"/>
  <c r="E40" i="1"/>
  <c r="E44" i="1"/>
  <c r="E29" i="1"/>
  <c r="E27" i="1"/>
  <c r="E69" i="1"/>
  <c r="E72" i="1" s="1"/>
  <c r="E24" i="1"/>
  <c r="D54" i="1"/>
  <c r="D3" i="1"/>
  <c r="D69" i="1"/>
  <c r="D7" i="1"/>
  <c r="D53" i="1"/>
  <c r="D68" i="1"/>
  <c r="W68" i="1" s="1"/>
  <c r="D70" i="1"/>
  <c r="W70" i="1" s="1"/>
  <c r="D18" i="1"/>
  <c r="D35" i="1"/>
  <c r="D5" i="1"/>
  <c r="D24" i="1"/>
  <c r="D36" i="1"/>
  <c r="D48" i="1"/>
  <c r="D60" i="1"/>
  <c r="C19" i="1"/>
  <c r="C3" i="1"/>
  <c r="C34" i="1"/>
  <c r="C52" i="1"/>
  <c r="C40" i="1"/>
  <c r="C11" i="1"/>
  <c r="W11" i="1" s="1"/>
  <c r="C31" i="1"/>
  <c r="C41" i="1"/>
  <c r="C64" i="1"/>
  <c r="C72" i="1" s="1"/>
  <c r="C43" i="1"/>
  <c r="C58" i="1"/>
  <c r="C44" i="1"/>
  <c r="C51" i="1"/>
  <c r="B19" i="1"/>
  <c r="B39" i="1"/>
  <c r="B34" i="1"/>
  <c r="B67" i="1"/>
  <c r="B52" i="1"/>
  <c r="B41" i="1"/>
  <c r="B40" i="1"/>
  <c r="B27" i="1"/>
  <c r="B69" i="1"/>
  <c r="B10" i="1"/>
  <c r="B51" i="1"/>
  <c r="B6" i="1"/>
  <c r="W66" i="1"/>
  <c r="W65" i="1"/>
  <c r="W63" i="1"/>
  <c r="W54" i="1" l="1"/>
  <c r="W32" i="1"/>
  <c r="K72" i="1"/>
  <c r="L48" i="1"/>
  <c r="L36" i="1"/>
  <c r="L12" i="1"/>
  <c r="M24" i="1"/>
  <c r="N72" i="1"/>
  <c r="N12" i="1"/>
  <c r="M36" i="1"/>
  <c r="I24" i="1"/>
  <c r="R15" i="1"/>
  <c r="R24" i="1" s="1"/>
  <c r="E12" i="1"/>
  <c r="I36" i="1"/>
  <c r="D12" i="1"/>
  <c r="E48" i="1"/>
  <c r="E60" i="1"/>
  <c r="E36" i="1"/>
  <c r="I60" i="1"/>
  <c r="W27" i="1"/>
  <c r="K36" i="1"/>
  <c r="W28" i="1"/>
  <c r="B72" i="1"/>
  <c r="B73" i="1" s="1"/>
  <c r="C73" i="1" s="1"/>
  <c r="D72" i="1"/>
  <c r="G60" i="1"/>
  <c r="H36" i="1"/>
  <c r="W64" i="1"/>
  <c r="J12" i="1"/>
  <c r="W6" i="1"/>
  <c r="I48" i="1"/>
  <c r="I72" i="1"/>
  <c r="G36" i="1"/>
  <c r="F24" i="1"/>
  <c r="F12" i="1"/>
  <c r="W69" i="1"/>
  <c r="L13" i="2"/>
  <c r="J13" i="2"/>
  <c r="H13" i="2"/>
  <c r="F13" i="2"/>
  <c r="D13" i="2"/>
  <c r="B13" i="2"/>
  <c r="D73" i="1" l="1"/>
  <c r="E73" i="1" s="1"/>
  <c r="F73" i="1" s="1"/>
  <c r="G73" i="1" s="1"/>
  <c r="H73" i="1" s="1"/>
  <c r="W72" i="1"/>
  <c r="B80" i="1" s="1"/>
  <c r="I73" i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W52" i="1"/>
  <c r="W23" i="1" l="1"/>
  <c r="C24" i="1" l="1"/>
  <c r="W29" i="1" l="1"/>
  <c r="W45" i="1"/>
  <c r="W31" i="1"/>
  <c r="W20" i="1"/>
  <c r="W19" i="1"/>
  <c r="W15" i="1"/>
  <c r="W34" i="1"/>
  <c r="W8" i="1"/>
  <c r="W22" i="1"/>
  <c r="W41" i="1"/>
  <c r="W7" i="1"/>
  <c r="W33" i="1"/>
  <c r="W53" i="1"/>
  <c r="B48" i="1"/>
  <c r="B49" i="1" s="1"/>
  <c r="W51" i="1"/>
  <c r="W42" i="1"/>
  <c r="W57" i="1"/>
  <c r="W58" i="1"/>
  <c r="W59" i="1"/>
  <c r="C48" i="1"/>
  <c r="C12" i="1"/>
  <c r="W4" i="1"/>
  <c r="W43" i="1"/>
  <c r="W44" i="1"/>
  <c r="W55" i="1"/>
  <c r="W56" i="1"/>
  <c r="W21" i="1"/>
  <c r="B60" i="1"/>
  <c r="B61" i="1" s="1"/>
  <c r="C60" i="1"/>
  <c r="W18" i="1" l="1"/>
  <c r="B24" i="1"/>
  <c r="B25" i="1" s="1"/>
  <c r="C25" i="1" s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W17" i="1"/>
  <c r="B36" i="1"/>
  <c r="B37" i="1" s="1"/>
  <c r="W30" i="1"/>
  <c r="W9" i="1"/>
  <c r="C36" i="1"/>
  <c r="B12" i="1"/>
  <c r="B13" i="1" s="1"/>
  <c r="C13" i="1" s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N13" i="1" s="1"/>
  <c r="O13" i="1" s="1"/>
  <c r="P13" i="1" s="1"/>
  <c r="Q13" i="1" s="1"/>
  <c r="R13" i="1" s="1"/>
  <c r="S13" i="1" s="1"/>
  <c r="T13" i="1" s="1"/>
  <c r="U13" i="1" s="1"/>
  <c r="C61" i="1"/>
  <c r="D61" i="1" s="1"/>
  <c r="E61" i="1" s="1"/>
  <c r="F61" i="1" s="1"/>
  <c r="G61" i="1" s="1"/>
  <c r="H61" i="1" s="1"/>
  <c r="I61" i="1" s="1"/>
  <c r="J61" i="1" s="1"/>
  <c r="K61" i="1" s="1"/>
  <c r="L61" i="1" s="1"/>
  <c r="M61" i="1" s="1"/>
  <c r="N61" i="1" s="1"/>
  <c r="O61" i="1" s="1"/>
  <c r="P61" i="1" s="1"/>
  <c r="Q61" i="1" s="1"/>
  <c r="R61" i="1" s="1"/>
  <c r="S61" i="1" s="1"/>
  <c r="T61" i="1" s="1"/>
  <c r="U61" i="1" s="1"/>
  <c r="W60" i="1"/>
  <c r="B81" i="1" s="1"/>
  <c r="C49" i="1"/>
  <c r="D49" i="1" s="1"/>
  <c r="E49" i="1" s="1"/>
  <c r="F49" i="1" s="1"/>
  <c r="G49" i="1" s="1"/>
  <c r="H49" i="1" s="1"/>
  <c r="I49" i="1" s="1"/>
  <c r="J49" i="1" s="1"/>
  <c r="K49" i="1" s="1"/>
  <c r="L49" i="1" s="1"/>
  <c r="M49" i="1" s="1"/>
  <c r="N49" i="1" s="1"/>
  <c r="O49" i="1" s="1"/>
  <c r="P49" i="1" s="1"/>
  <c r="Q49" i="1" s="1"/>
  <c r="R49" i="1" s="1"/>
  <c r="S49" i="1" s="1"/>
  <c r="T49" i="1" s="1"/>
  <c r="U49" i="1" s="1"/>
  <c r="V49" i="1" s="1"/>
  <c r="C37" i="1" l="1"/>
  <c r="D37" i="1" s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O37" i="1" s="1"/>
  <c r="P37" i="1" s="1"/>
  <c r="Q37" i="1" s="1"/>
  <c r="R37" i="1" s="1"/>
  <c r="S37" i="1" s="1"/>
  <c r="T37" i="1" s="1"/>
  <c r="U37" i="1" s="1"/>
  <c r="W36" i="1"/>
  <c r="B82" i="1" s="1"/>
  <c r="W48" i="1"/>
  <c r="B79" i="1" s="1"/>
  <c r="W24" i="1"/>
  <c r="B83" i="1" s="1"/>
  <c r="W12" i="1"/>
  <c r="B78" i="1" s="1"/>
  <c r="C82" i="1" l="1"/>
  <c r="C81" i="1" l="1"/>
  <c r="C80" i="1"/>
  <c r="C79" i="1"/>
</calcChain>
</file>

<file path=xl/sharedStrings.xml><?xml version="1.0" encoding="utf-8"?>
<sst xmlns="http://schemas.openxmlformats.org/spreadsheetml/2006/main" count="196" uniqueCount="163">
  <si>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</si>
  <si>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</si>
  <si>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</si>
  <si>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</si>
  <si>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</si>
  <si>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</si>
  <si>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</si>
  <si>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</si>
  <si>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</si>
  <si>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</si>
  <si>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</si>
  <si>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</si>
  <si>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</si>
  <si>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</si>
  <si>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1°</t>
  </si>
  <si>
    <t>2°</t>
  </si>
  <si>
    <t>3°</t>
  </si>
  <si>
    <t>Iaschi</t>
  </si>
  <si>
    <t>Generale</t>
  </si>
  <si>
    <t>Montagna</t>
  </si>
  <si>
    <t>Punti</t>
  </si>
  <si>
    <t>VERDE</t>
  </si>
  <si>
    <t>Vene</t>
  </si>
  <si>
    <t>BIANCA</t>
  </si>
  <si>
    <t>Giovani</t>
  </si>
  <si>
    <t>BONAZ</t>
  </si>
  <si>
    <t>KALLE</t>
  </si>
  <si>
    <t>VENE</t>
  </si>
  <si>
    <t>GIALLA</t>
  </si>
  <si>
    <t>POIS</t>
  </si>
  <si>
    <t>NERA</t>
  </si>
  <si>
    <t>Ultimo</t>
  </si>
  <si>
    <t xml:space="preserve">DOPING TECNOLOGICO </t>
  </si>
  <si>
    <t>ad esempio bici elettrica</t>
  </si>
  <si>
    <t>PT</t>
  </si>
  <si>
    <t>FARRAR Tyler</t>
  </si>
  <si>
    <t>IASCHI</t>
  </si>
  <si>
    <t>CAVENDISH Mark</t>
  </si>
  <si>
    <t>SCHLECK Frank</t>
  </si>
  <si>
    <t>BRAJKOVIC Janez</t>
  </si>
  <si>
    <t>SANCHEZ Samuel</t>
  </si>
  <si>
    <t>WIGGINS Bradley</t>
  </si>
  <si>
    <t>BASSO Ivan</t>
  </si>
  <si>
    <t>VOECKLER Thomas</t>
  </si>
  <si>
    <t>KLÖDEN Andréas</t>
  </si>
  <si>
    <t>MAFFO</t>
  </si>
  <si>
    <t>EVANS Cadel</t>
  </si>
  <si>
    <t>PETACCHI Alessandro</t>
  </si>
  <si>
    <t>GESINK Robert</t>
  </si>
  <si>
    <t>GILBERT Philippe</t>
  </si>
  <si>
    <t>CASAR Sandy</t>
  </si>
  <si>
    <t>MONCOUTIE David</t>
  </si>
  <si>
    <t>ROJAS Jose Joaquin</t>
  </si>
  <si>
    <t>CHAVANEL Sylvain</t>
  </si>
  <si>
    <t>MOLLEMA Bauke</t>
  </si>
  <si>
    <t>VAN DEN BROECK Jurgen</t>
  </si>
  <si>
    <t>CANCELLARA Fabian</t>
  </si>
  <si>
    <t>MARTIN Tony</t>
  </si>
  <si>
    <t>KERN Christophe</t>
  </si>
  <si>
    <t>GREIPEL André</t>
  </si>
  <si>
    <t>Maglie</t>
  </si>
  <si>
    <t>Moncoutie</t>
  </si>
  <si>
    <t>Menchov</t>
  </si>
  <si>
    <t>Cavendish</t>
  </si>
  <si>
    <t>Goss</t>
  </si>
  <si>
    <t>Scarponi</t>
  </si>
  <si>
    <t>Petacchi</t>
  </si>
  <si>
    <t>Nibali</t>
  </si>
  <si>
    <t>Sagan</t>
  </si>
  <si>
    <t>Van Den Broeck</t>
  </si>
  <si>
    <t>Chavanel</t>
  </si>
  <si>
    <t>Freire</t>
  </si>
  <si>
    <t>Wiggins</t>
  </si>
  <si>
    <t>Farrar</t>
  </si>
  <si>
    <t>Brajkovic</t>
  </si>
  <si>
    <t>Kloden</t>
  </si>
  <si>
    <t>Kittel</t>
  </si>
  <si>
    <t>Cobo Acebo</t>
  </si>
  <si>
    <t>Venerdì</t>
  </si>
  <si>
    <t>Haedo</t>
  </si>
  <si>
    <t>Mius</t>
  </si>
  <si>
    <t>Evans</t>
  </si>
  <si>
    <t>Gilbert</t>
  </si>
  <si>
    <t>Van Garderen</t>
  </si>
  <si>
    <t>Schleck</t>
  </si>
  <si>
    <t xml:space="preserve">Cancellara </t>
  </si>
  <si>
    <t>Voeckler</t>
  </si>
  <si>
    <t>Rolland</t>
  </si>
  <si>
    <t>Samuel Sanchez</t>
  </si>
  <si>
    <t>Basso</t>
  </si>
  <si>
    <t>Hesjedal</t>
  </si>
  <si>
    <t>Danielson</t>
  </si>
  <si>
    <t>Dmartin Daniel</t>
  </si>
  <si>
    <t>Taaramae</t>
  </si>
  <si>
    <t>Coppel</t>
  </si>
  <si>
    <t>Boasson Hagen</t>
  </si>
  <si>
    <t>Rogers</t>
  </si>
  <si>
    <t>Greipel</t>
  </si>
  <si>
    <t>Vanendert Jelle</t>
  </si>
  <si>
    <t>Hoogerland</t>
  </si>
  <si>
    <t>Casar</t>
  </si>
  <si>
    <t>Gesink</t>
  </si>
  <si>
    <t>Mollema</t>
  </si>
  <si>
    <t>Sanchez Luis Leon</t>
  </si>
  <si>
    <t>Valverde</t>
  </si>
  <si>
    <t>Rui Costa</t>
  </si>
  <si>
    <t>Rojas</t>
  </si>
  <si>
    <t>Tony Martin</t>
  </si>
  <si>
    <t>Weening</t>
  </si>
  <si>
    <t>Tibot Pinot</t>
  </si>
  <si>
    <t>Krujswick</t>
  </si>
  <si>
    <t>Kern</t>
  </si>
  <si>
    <t>Renshaw</t>
  </si>
  <si>
    <t>Velits Peter</t>
  </si>
  <si>
    <t>Hutarovich</t>
  </si>
  <si>
    <t>Galloppin</t>
  </si>
  <si>
    <t>Froome</t>
  </si>
  <si>
    <t>Gerrans</t>
  </si>
  <si>
    <t>Bozic</t>
  </si>
  <si>
    <t>Bole</t>
  </si>
  <si>
    <t>Harashiro</t>
  </si>
  <si>
    <t>Porte</t>
  </si>
  <si>
    <t>Soerensen Chris</t>
  </si>
  <si>
    <t>Marcato</t>
  </si>
  <si>
    <t>Lloyd</t>
  </si>
  <si>
    <t>Smidt</t>
  </si>
  <si>
    <t>Zubeldia</t>
  </si>
  <si>
    <t>Tumino</t>
  </si>
  <si>
    <t>Millar</t>
  </si>
  <si>
    <t>P</t>
  </si>
  <si>
    <t>FANTATOUR 2012 (1° Memorial Franco Parenti)</t>
  </si>
  <si>
    <t>MIUS</t>
  </si>
  <si>
    <t>SAGAN Peter</t>
  </si>
  <si>
    <t>COPPEL Jérôme</t>
  </si>
  <si>
    <t>MENCHOV Denis</t>
  </si>
  <si>
    <t>SCARPONI Michele</t>
  </si>
  <si>
    <t>FROOME Christopher</t>
  </si>
  <si>
    <t>GERRANS Simon</t>
  </si>
  <si>
    <t>ROLLAND Pierre</t>
  </si>
  <si>
    <t>BOASSON HAGEN Edvald</t>
  </si>
  <si>
    <t>HOOGERLAND Johnny</t>
  </si>
  <si>
    <t>COSTA Rui Alberto</t>
  </si>
  <si>
    <t>WEENING Pieter</t>
  </si>
  <si>
    <t>FREIRE Oscar</t>
  </si>
  <si>
    <t>COBO ACEBO Juan Jose</t>
  </si>
  <si>
    <t>GOSS Matthew Harley</t>
  </si>
  <si>
    <t>VAN GARDEREN Tejay</t>
  </si>
  <si>
    <t>NIBALI Vincenzo</t>
  </si>
  <si>
    <t>HESJEDAL Ryder</t>
  </si>
  <si>
    <t>KITTEL Marcel</t>
  </si>
  <si>
    <t>PINOT Thibaut</t>
  </si>
  <si>
    <t>KRUIJSWIJK Steven</t>
  </si>
  <si>
    <t>ROGERS Michael</t>
  </si>
  <si>
    <t>VANENDERT Jelle</t>
  </si>
  <si>
    <t>SANCHEZ Luis-Leon</t>
  </si>
  <si>
    <t>VALVERDE Alejandro</t>
  </si>
  <si>
    <t>DANIELSON Thomas</t>
  </si>
  <si>
    <t>MARTIN Daniel</t>
  </si>
  <si>
    <t>TAARAMAE Rein</t>
  </si>
  <si>
    <t>RENSHAW Mark</t>
  </si>
  <si>
    <t>VELITS Peter</t>
  </si>
  <si>
    <t>HUTAROVICH Yauheni</t>
  </si>
  <si>
    <t>GALLOPIN Tony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</si>
</sst>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b/>
      <sz val="9"/>
      <color indexed="51"/>
      <name val="Arial"/>
      <family val="2"/>
    </font>
    <font>
      <b/>
      <sz val="9"/>
      <color indexed="57"/>
      <name val="Arial"/>
      <family val="2"/>
    </font>
    <font>
      <b/>
      <sz val="9"/>
      <color indexed="36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9"/>
      <color rgb="FFFF0000"/>
      <name val="Arial"/>
      <family val="2"/>
    </font>
    <font>
      <b/>
      <sz val="9"/>
      <color rgb="FFFFC000"/>
      <name val="Arial"/>
      <family val="2"/>
    </font>
    <font>
      <b/>
      <sz val="9"/>
      <color rgb="FF00B0F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color rgb="FF00B05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  <font>
      <b/>
      <sz val="9"/>
      <color rgb="FF7030A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4" borderId="0" xfId="0" applyFont="1" applyFill="1"/>
    <xf numFmtId="0" fontId="0" fillId="4" borderId="0" xfId="0" applyFill="1"/>
    <xf numFmtId="0" fontId="14" fillId="5" borderId="0" xfId="0" applyFont="1" applyFill="1"/>
    <xf numFmtId="0" fontId="0" fillId="6" borderId="0" xfId="0" applyFill="1"/>
    <xf numFmtId="0" fontId="5" fillId="5" borderId="0" xfId="0" applyFont="1" applyFill="1"/>
    <xf numFmtId="0" fontId="15" fillId="0" borderId="0" xfId="0" applyFont="1" applyFill="1" applyAlignment="1">
      <alignment horizontal="center"/>
    </xf>
    <xf numFmtId="0" fontId="17" fillId="0" borderId="0" xfId="0" applyFont="1"/>
    <xf numFmtId="0" fontId="16" fillId="7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3" fillId="0" borderId="0" xfId="0" applyFont="1" applyFill="1"/>
    <xf numFmtId="0" fontId="13" fillId="0" borderId="0" xfId="0" applyFont="1" applyFill="1"/>
    <xf numFmtId="0" fontId="2" fillId="7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0" fillId="8" borderId="0" xfId="0" applyFill="1"/>
    <xf numFmtId="0" fontId="19" fillId="8" borderId="0" xfId="0" applyFont="1" applyFill="1"/>
    <xf numFmtId="0" fontId="16" fillId="0" borderId="0" xfId="0" applyFont="1" applyFill="1"/>
    <xf numFmtId="0" fontId="17" fillId="0" borderId="0" xfId="0" applyFont="1" applyFill="1" applyAlignment="1">
      <alignment horizontal="center"/>
    </xf>
    <xf numFmtId="0" fontId="15" fillId="0" borderId="0" xfId="0" applyFont="1" applyFill="1"/>
    <xf numFmtId="0" fontId="17" fillId="0" borderId="0" xfId="0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0" fillId="7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1" fillId="0" borderId="0" xfId="0" applyFont="1" applyFill="1"/>
    <xf numFmtId="0" fontId="22" fillId="7" borderId="0" xfId="0" applyFont="1" applyFill="1" applyAlignment="1">
      <alignment horizontal="center"/>
    </xf>
    <xf numFmtId="0" fontId="23" fillId="0" borderId="0" xfId="0" applyFont="1" applyFill="1" applyAlignment="1">
      <alignment horizontal="center"/>
    </xf>
    <xf numFmtId="0" fontId="22" fillId="10" borderId="0" xfId="0" applyFont="1" applyFill="1"/>
    <xf numFmtId="0" fontId="22" fillId="10" borderId="0" xfId="0" applyFont="1" applyFill="1" applyAlignment="1">
      <alignment horizontal="center"/>
    </xf>
  </cellXfs>
  <cellStyles count="1">
    <cellStyle name="Normale" xfId="0" builtinId="0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021"/>
          <c:h val="0.83828653016234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FANTATOUR!$W$12</c:f>
              <c:numCache>
                <c:formatCode>General</c:formatCode>
                <c:ptCount val="1"/>
                <c:pt idx="0">
                  <c:v>1012</c:v>
                </c:pt>
              </c:numCache>
            </c:numRef>
          </c:val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FANTATOUR!$W$24</c:f>
              <c:numCache>
                <c:formatCode>General</c:formatCode>
                <c:ptCount val="1"/>
                <c:pt idx="0">
                  <c:v>368</c:v>
                </c:pt>
              </c:numCache>
            </c:numRef>
          </c:val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FANTATOUR!$W$36</c:f>
              <c:numCache>
                <c:formatCode>General</c:formatCode>
                <c:ptCount val="1"/>
                <c:pt idx="0">
                  <c:v>462</c:v>
                </c:pt>
              </c:numCache>
            </c:numRef>
          </c:val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FANTATOUR!$W$48</c:f>
              <c:numCache>
                <c:formatCode>General</c:formatCode>
                <c:ptCount val="1"/>
                <c:pt idx="0">
                  <c:v>685</c:v>
                </c:pt>
              </c:numCache>
            </c:numRef>
          </c:val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FANTATOUR!$B$2:$V$2</c:f>
              <c:strCache>
                <c:ptCount val="21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strCache>
            </c:strRef>
          </c:cat>
          <c:val>
            <c:numRef>
              <c:f>FANTATOUR!$W$60</c:f>
              <c:numCache>
                <c:formatCode>General</c:formatCode>
                <c:ptCount val="1"/>
                <c:pt idx="0">
                  <c:v>528</c:v>
                </c:pt>
              </c:numCache>
            </c:numRef>
          </c:val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MIUS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FANTATOUR!$W$72</c:f>
              <c:numCache>
                <c:formatCode>General</c:formatCode>
                <c:ptCount val="1"/>
                <c:pt idx="0">
                  <c:v>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892352"/>
        <c:axId val="45893888"/>
      </c:barChart>
      <c:catAx>
        <c:axId val="45892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5893888"/>
        <c:crosses val="autoZero"/>
        <c:auto val="1"/>
        <c:lblAlgn val="ctr"/>
        <c:lblOffset val="100"/>
        <c:noMultiLvlLbl val="0"/>
      </c:catAx>
      <c:valAx>
        <c:axId val="4589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589235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388"/>
          <c:y val="0.25255694436796838"/>
          <c:w val="0.12888145964994588"/>
          <c:h val="0.53973900115632401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>
      <a:solidFill>
        <a:srgbClr val="FFC000"/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711" r="0.75000000000000711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varyColors val="0"/>
        <c:ser>
          <c:idx val="0"/>
          <c:order val="0"/>
          <c:tx>
            <c:strRef>
              <c:f>FANTATOUR!$A$2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FANTATOUR!$B$13:$W$13</c:f>
              <c:numCache>
                <c:formatCode>General</c:formatCode>
                <c:ptCount val="22"/>
                <c:pt idx="0">
                  <c:v>13</c:v>
                </c:pt>
                <c:pt idx="1">
                  <c:v>47</c:v>
                </c:pt>
                <c:pt idx="2">
                  <c:v>92</c:v>
                </c:pt>
                <c:pt idx="3">
                  <c:v>117</c:v>
                </c:pt>
                <c:pt idx="4">
                  <c:v>167</c:v>
                </c:pt>
                <c:pt idx="5">
                  <c:v>205</c:v>
                </c:pt>
                <c:pt idx="6">
                  <c:v>253</c:v>
                </c:pt>
                <c:pt idx="7">
                  <c:v>308</c:v>
                </c:pt>
                <c:pt idx="8">
                  <c:v>344</c:v>
                </c:pt>
                <c:pt idx="9">
                  <c:v>394</c:v>
                </c:pt>
                <c:pt idx="10">
                  <c:v>425</c:v>
                </c:pt>
                <c:pt idx="11">
                  <c:v>465</c:v>
                </c:pt>
                <c:pt idx="12">
                  <c:v>499</c:v>
                </c:pt>
                <c:pt idx="13">
                  <c:v>571</c:v>
                </c:pt>
                <c:pt idx="14">
                  <c:v>617</c:v>
                </c:pt>
                <c:pt idx="15">
                  <c:v>659</c:v>
                </c:pt>
                <c:pt idx="16">
                  <c:v>688</c:v>
                </c:pt>
                <c:pt idx="17">
                  <c:v>735</c:v>
                </c:pt>
                <c:pt idx="18">
                  <c:v>782</c:v>
                </c:pt>
                <c:pt idx="19">
                  <c:v>828</c:v>
                </c:pt>
                <c:pt idx="20">
                  <c:v>882</c:v>
                </c:pt>
                <c:pt idx="21">
                  <c:v>1012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FANTATOUR!$A$14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FANTATOUR!$B$25:$W$25</c:f>
              <c:numCache>
                <c:formatCode>General</c:formatCode>
                <c:ptCount val="22"/>
                <c:pt idx="0">
                  <c:v>18</c:v>
                </c:pt>
                <c:pt idx="1">
                  <c:v>40</c:v>
                </c:pt>
                <c:pt idx="2">
                  <c:v>58</c:v>
                </c:pt>
                <c:pt idx="3">
                  <c:v>84</c:v>
                </c:pt>
                <c:pt idx="4">
                  <c:v>117</c:v>
                </c:pt>
                <c:pt idx="5">
                  <c:v>131</c:v>
                </c:pt>
                <c:pt idx="6">
                  <c:v>140</c:v>
                </c:pt>
                <c:pt idx="7">
                  <c:v>153</c:v>
                </c:pt>
                <c:pt idx="8">
                  <c:v>159</c:v>
                </c:pt>
                <c:pt idx="9">
                  <c:v>161</c:v>
                </c:pt>
                <c:pt idx="10">
                  <c:v>204</c:v>
                </c:pt>
                <c:pt idx="11">
                  <c:v>241</c:v>
                </c:pt>
                <c:pt idx="12">
                  <c:v>237</c:v>
                </c:pt>
                <c:pt idx="13">
                  <c:v>259</c:v>
                </c:pt>
                <c:pt idx="14">
                  <c:v>265</c:v>
                </c:pt>
                <c:pt idx="15">
                  <c:v>287</c:v>
                </c:pt>
                <c:pt idx="16">
                  <c:v>256</c:v>
                </c:pt>
                <c:pt idx="17">
                  <c:v>278</c:v>
                </c:pt>
                <c:pt idx="18">
                  <c:v>291</c:v>
                </c:pt>
                <c:pt idx="19">
                  <c:v>301</c:v>
                </c:pt>
                <c:pt idx="20">
                  <c:v>318</c:v>
                </c:pt>
                <c:pt idx="21">
                  <c:v>368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FANTATOUR!$A$26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FANTATOUR!$B$37:$W$37</c:f>
              <c:numCache>
                <c:formatCode>General</c:formatCode>
                <c:ptCount val="22"/>
                <c:pt idx="0">
                  <c:v>24</c:v>
                </c:pt>
                <c:pt idx="1">
                  <c:v>38</c:v>
                </c:pt>
                <c:pt idx="2">
                  <c:v>59</c:v>
                </c:pt>
                <c:pt idx="3">
                  <c:v>91</c:v>
                </c:pt>
                <c:pt idx="4">
                  <c:v>122</c:v>
                </c:pt>
                <c:pt idx="5">
                  <c:v>168</c:v>
                </c:pt>
                <c:pt idx="6">
                  <c:v>203</c:v>
                </c:pt>
                <c:pt idx="7">
                  <c:v>229</c:v>
                </c:pt>
                <c:pt idx="8">
                  <c:v>265</c:v>
                </c:pt>
                <c:pt idx="9">
                  <c:v>309</c:v>
                </c:pt>
                <c:pt idx="10">
                  <c:v>336</c:v>
                </c:pt>
                <c:pt idx="11">
                  <c:v>363</c:v>
                </c:pt>
                <c:pt idx="12">
                  <c:v>385</c:v>
                </c:pt>
                <c:pt idx="13">
                  <c:v>388</c:v>
                </c:pt>
                <c:pt idx="14">
                  <c:v>391</c:v>
                </c:pt>
                <c:pt idx="15">
                  <c:v>384</c:v>
                </c:pt>
                <c:pt idx="16">
                  <c:v>387</c:v>
                </c:pt>
                <c:pt idx="17">
                  <c:v>405</c:v>
                </c:pt>
                <c:pt idx="18">
                  <c:v>430</c:v>
                </c:pt>
                <c:pt idx="19">
                  <c:v>433</c:v>
                </c:pt>
                <c:pt idx="20">
                  <c:v>452</c:v>
                </c:pt>
                <c:pt idx="21">
                  <c:v>462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FANTATOUR!$A$38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FANTATOUR!$B$49:$W$49</c:f>
              <c:numCache>
                <c:formatCode>General</c:formatCode>
                <c:ptCount val="22"/>
                <c:pt idx="0">
                  <c:v>27</c:v>
                </c:pt>
                <c:pt idx="1">
                  <c:v>66</c:v>
                </c:pt>
                <c:pt idx="2">
                  <c:v>76</c:v>
                </c:pt>
                <c:pt idx="3">
                  <c:v>104</c:v>
                </c:pt>
                <c:pt idx="4">
                  <c:v>114</c:v>
                </c:pt>
                <c:pt idx="5">
                  <c:v>119</c:v>
                </c:pt>
                <c:pt idx="6">
                  <c:v>129</c:v>
                </c:pt>
                <c:pt idx="7">
                  <c:v>145</c:v>
                </c:pt>
                <c:pt idx="8">
                  <c:v>190</c:v>
                </c:pt>
                <c:pt idx="9">
                  <c:v>222</c:v>
                </c:pt>
                <c:pt idx="10">
                  <c:v>251</c:v>
                </c:pt>
                <c:pt idx="11">
                  <c:v>308</c:v>
                </c:pt>
                <c:pt idx="12">
                  <c:v>309</c:v>
                </c:pt>
                <c:pt idx="13">
                  <c:v>335</c:v>
                </c:pt>
                <c:pt idx="14">
                  <c:v>378</c:v>
                </c:pt>
                <c:pt idx="15">
                  <c:v>399</c:v>
                </c:pt>
                <c:pt idx="16">
                  <c:v>429</c:v>
                </c:pt>
                <c:pt idx="17">
                  <c:v>484</c:v>
                </c:pt>
                <c:pt idx="18">
                  <c:v>508</c:v>
                </c:pt>
                <c:pt idx="19">
                  <c:v>541</c:v>
                </c:pt>
                <c:pt idx="20">
                  <c:v>565</c:v>
                </c:pt>
                <c:pt idx="21">
                  <c:v>685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FANTATOUR!$A$50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chemeClr val="accent4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FANTATOUR!$B$61:$W$61</c:f>
              <c:numCache>
                <c:formatCode>General</c:formatCode>
                <c:ptCount val="22"/>
                <c:pt idx="0">
                  <c:v>47</c:v>
                </c:pt>
                <c:pt idx="1">
                  <c:v>106</c:v>
                </c:pt>
                <c:pt idx="2">
                  <c:v>158</c:v>
                </c:pt>
                <c:pt idx="3">
                  <c:v>191</c:v>
                </c:pt>
                <c:pt idx="4">
                  <c:v>206</c:v>
                </c:pt>
                <c:pt idx="5">
                  <c:v>233</c:v>
                </c:pt>
                <c:pt idx="6">
                  <c:v>248</c:v>
                </c:pt>
                <c:pt idx="7">
                  <c:v>258</c:v>
                </c:pt>
                <c:pt idx="8">
                  <c:v>258</c:v>
                </c:pt>
                <c:pt idx="9">
                  <c:v>275</c:v>
                </c:pt>
                <c:pt idx="10">
                  <c:v>289</c:v>
                </c:pt>
                <c:pt idx="11">
                  <c:v>307</c:v>
                </c:pt>
                <c:pt idx="12">
                  <c:v>307</c:v>
                </c:pt>
                <c:pt idx="13">
                  <c:v>328</c:v>
                </c:pt>
                <c:pt idx="14">
                  <c:v>377</c:v>
                </c:pt>
                <c:pt idx="15">
                  <c:v>395</c:v>
                </c:pt>
                <c:pt idx="16">
                  <c:v>405</c:v>
                </c:pt>
                <c:pt idx="17">
                  <c:v>433</c:v>
                </c:pt>
                <c:pt idx="18">
                  <c:v>482</c:v>
                </c:pt>
                <c:pt idx="19">
                  <c:v>498</c:v>
                </c:pt>
                <c:pt idx="20">
                  <c:v>528</c:v>
                </c:pt>
                <c:pt idx="21">
                  <c:v>528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FANTATOUR!$A$62</c:f>
              <c:strCache>
                <c:ptCount val="1"/>
                <c:pt idx="0">
                  <c:v>MIUS</c:v>
                </c:pt>
              </c:strCache>
            </c:strRef>
          </c:tx>
          <c:marker>
            <c:symbol val="none"/>
          </c:marker>
          <c:cat>
            <c:strRef>
              <c:f>FANTATOUR!$B$2:$W$2</c:f>
              <c:strCache>
                <c:ptCount val="22"/>
                <c:pt idx="0">
                  <c:v>P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TOT</c:v>
                </c:pt>
              </c:strCache>
            </c:strRef>
          </c:cat>
          <c:val>
            <c:numRef>
              <c:f>FANTATOUR!$B$73:$W$73</c:f>
              <c:numCache>
                <c:formatCode>General</c:formatCode>
                <c:ptCount val="22"/>
                <c:pt idx="0">
                  <c:v>34</c:v>
                </c:pt>
                <c:pt idx="1">
                  <c:v>55</c:v>
                </c:pt>
                <c:pt idx="2">
                  <c:v>87</c:v>
                </c:pt>
                <c:pt idx="3">
                  <c:v>116</c:v>
                </c:pt>
                <c:pt idx="4">
                  <c:v>131</c:v>
                </c:pt>
                <c:pt idx="5">
                  <c:v>144</c:v>
                </c:pt>
                <c:pt idx="6">
                  <c:v>147</c:v>
                </c:pt>
                <c:pt idx="7">
                  <c:v>203</c:v>
                </c:pt>
                <c:pt idx="8">
                  <c:v>264</c:v>
                </c:pt>
                <c:pt idx="9">
                  <c:v>322</c:v>
                </c:pt>
                <c:pt idx="10">
                  <c:v>346</c:v>
                </c:pt>
                <c:pt idx="11">
                  <c:v>374</c:v>
                </c:pt>
                <c:pt idx="12">
                  <c:v>376</c:v>
                </c:pt>
                <c:pt idx="13">
                  <c:v>395</c:v>
                </c:pt>
                <c:pt idx="14">
                  <c:v>411</c:v>
                </c:pt>
                <c:pt idx="15">
                  <c:v>416</c:v>
                </c:pt>
                <c:pt idx="16">
                  <c:v>444</c:v>
                </c:pt>
                <c:pt idx="17">
                  <c:v>481</c:v>
                </c:pt>
                <c:pt idx="18">
                  <c:v>496</c:v>
                </c:pt>
                <c:pt idx="19">
                  <c:v>557</c:v>
                </c:pt>
                <c:pt idx="20">
                  <c:v>572</c:v>
                </c:pt>
                <c:pt idx="21">
                  <c:v>672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37024"/>
        <c:axId val="45938560"/>
      </c:lineChart>
      <c:catAx>
        <c:axId val="459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59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3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45937024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8953"/>
          <c:w val="9.1922998789238403E-2"/>
          <c:h val="0.42939357711176263"/>
        </c:manualLayout>
      </c:layout>
      <c:overlay val="0"/>
      <c:spPr>
        <a:solidFill>
          <a:srgbClr val="FFFF99"/>
        </a:solidFill>
      </c:spPr>
    </c:legend>
    <c:plotVisOnly val="1"/>
    <c:dispBlanksAs val="gap"/>
    <c:showDLblsOverMax val="0"/>
  </c:chart>
  <c:spPr>
    <a:solidFill>
      <a:srgbClr val="FFFF00"/>
    </a:solidFill>
    <a:ln w="12700">
      <a:solidFill>
        <a:srgbClr val="FFC000"/>
      </a:solidFill>
    </a:ln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711" r="0.750000000000007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74</xdr:row>
      <xdr:rowOff>85725</xdr:rowOff>
    </xdr:from>
    <xdr:to>
      <xdr:col>24</xdr:col>
      <xdr:colOff>590550</xdr:colOff>
      <xdr:row>91</xdr:row>
      <xdr:rowOff>57150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93</xdr:row>
      <xdr:rowOff>38100</xdr:rowOff>
    </xdr:from>
    <xdr:to>
      <xdr:col>28</xdr:col>
      <xdr:colOff>323850</xdr:colOff>
      <xdr:row>115</xdr:row>
      <xdr:rowOff>114300</xdr:rowOff>
    </xdr:to>
    <xdr:graphicFrame macro="">
      <xdr:nvGraphicFramePr>
        <xdr:cNvPr id="102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26</xdr:col>
      <xdr:colOff>85725</xdr:colOff>
      <xdr:row>0</xdr:row>
      <xdr:rowOff>95250</xdr:rowOff>
    </xdr:from>
    <xdr:to>
      <xdr:col>36</xdr:col>
      <xdr:colOff>276225</xdr:colOff>
      <xdr:row>16</xdr:row>
      <xdr:rowOff>84294</xdr:rowOff>
    </xdr:to>
    <xdr:pic>
      <xdr:nvPicPr>
        <xdr:cNvPr id="4" name="Picture 2" descr="http://www.repubblica.it/images/2012/07/06/054421441-7ae31011-7795-4f8b-bc5c-3578d2cbae25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543925" y="95250"/>
          <a:ext cx="5695950" cy="257984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93"/>
  <sheetViews>
    <sheetView tabSelected="1" workbookViewId="0">
      <selection activeCell="F15" sqref="F15"/>
    </sheetView>
  </sheetViews>
  <sheetFormatPr defaultRowHeight="12.75" x14ac:dyDescent="0.2"/>
  <cols>
    <col min="1" max="1" width="21.42578125" bestFit="1" customWidth="1"/>
    <col min="2" max="2" width="5.42578125" bestFit="1" customWidth="1"/>
    <col min="3" max="20" width="3.7109375" customWidth="1"/>
    <col min="21" max="22" width="5" bestFit="1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 x14ac:dyDescent="0.2">
      <c r="A1" s="8"/>
      <c r="B1" s="4"/>
      <c r="C1" s="1"/>
      <c r="D1" s="1"/>
      <c r="E1" s="1"/>
      <c r="F1" s="1"/>
      <c r="G1" s="1"/>
      <c r="H1" s="19" t="s">
        <v>130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3" t="s">
        <v>5</v>
      </c>
      <c r="Z1" s="3"/>
    </row>
    <row r="2" spans="1:26" x14ac:dyDescent="0.2">
      <c r="A2" s="42" t="s">
        <v>26</v>
      </c>
      <c r="B2" s="17" t="s">
        <v>129</v>
      </c>
      <c r="C2" s="17">
        <v>1</v>
      </c>
      <c r="D2" s="17">
        <v>2</v>
      </c>
      <c r="E2" s="17">
        <v>3</v>
      </c>
      <c r="F2" s="29">
        <v>4</v>
      </c>
      <c r="G2" s="17">
        <v>5</v>
      </c>
      <c r="H2" s="29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29">
        <v>12</v>
      </c>
      <c r="O2" s="29">
        <v>13</v>
      </c>
      <c r="P2" s="17">
        <v>14</v>
      </c>
      <c r="Q2" s="29">
        <v>15</v>
      </c>
      <c r="R2" s="17">
        <v>16</v>
      </c>
      <c r="S2" s="17">
        <v>17</v>
      </c>
      <c r="T2" s="17">
        <v>18</v>
      </c>
      <c r="U2" s="17">
        <v>19</v>
      </c>
      <c r="V2" s="17">
        <v>20</v>
      </c>
      <c r="W2" s="17" t="s">
        <v>2</v>
      </c>
      <c r="X2" s="4"/>
      <c r="Y2" s="3">
        <v>1</v>
      </c>
      <c r="Z2" s="5">
        <v>25</v>
      </c>
    </row>
    <row r="3" spans="1:26" x14ac:dyDescent="0.2">
      <c r="A3" s="45" t="s">
        <v>132</v>
      </c>
      <c r="B3" s="17"/>
      <c r="C3" s="35">
        <f>25+6</f>
        <v>31</v>
      </c>
      <c r="D3" s="44">
        <f>10+10</f>
        <v>20</v>
      </c>
      <c r="E3" s="46">
        <f>25+10</f>
        <v>35</v>
      </c>
      <c r="F3" s="44">
        <f>12+10</f>
        <v>22</v>
      </c>
      <c r="G3" s="44">
        <v>10</v>
      </c>
      <c r="H3" s="46">
        <f>25</f>
        <v>25</v>
      </c>
      <c r="I3" s="44">
        <v>10</v>
      </c>
      <c r="J3" s="44">
        <v>10</v>
      </c>
      <c r="K3" s="44">
        <v>10</v>
      </c>
      <c r="L3" s="44">
        <v>10</v>
      </c>
      <c r="M3" s="44">
        <v>10</v>
      </c>
      <c r="N3" s="44">
        <f>10+10</f>
        <v>20</v>
      </c>
      <c r="O3" s="44">
        <f>20+10</f>
        <v>30</v>
      </c>
      <c r="P3" s="44">
        <f>20+10</f>
        <v>30</v>
      </c>
      <c r="Q3" s="44">
        <f>7+10</f>
        <v>17</v>
      </c>
      <c r="R3" s="44">
        <v>10</v>
      </c>
      <c r="S3" s="44">
        <v>10</v>
      </c>
      <c r="T3" s="44">
        <f>16+10</f>
        <v>26</v>
      </c>
      <c r="U3" s="44">
        <v>10</v>
      </c>
      <c r="V3" s="44">
        <f>20+10</f>
        <v>30</v>
      </c>
      <c r="W3" s="44">
        <f>SUM(B3:V3)+50</f>
        <v>426</v>
      </c>
      <c r="X3" s="4"/>
      <c r="Y3" s="3">
        <v>2</v>
      </c>
      <c r="Z3" s="3">
        <v>20</v>
      </c>
    </row>
    <row r="4" spans="1:26" x14ac:dyDescent="0.2">
      <c r="A4" s="2" t="s">
        <v>133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>
        <f>1</f>
        <v>1</v>
      </c>
      <c r="N4" s="17"/>
      <c r="O4" s="17"/>
      <c r="P4" s="17"/>
      <c r="Q4" s="17"/>
      <c r="R4" s="17"/>
      <c r="S4" s="17"/>
      <c r="T4" s="17"/>
      <c r="U4" s="17"/>
      <c r="V4" s="17"/>
      <c r="W4" s="17">
        <f t="shared" ref="W4:W10" si="0">SUM(B4:V4)</f>
        <v>1</v>
      </c>
      <c r="X4" s="4"/>
      <c r="Y4" s="3">
        <v>3</v>
      </c>
      <c r="Z4" s="3">
        <v>16</v>
      </c>
    </row>
    <row r="5" spans="1:26" x14ac:dyDescent="0.2">
      <c r="A5" s="2" t="s">
        <v>59</v>
      </c>
      <c r="B5" s="17"/>
      <c r="C5" s="17"/>
      <c r="D5" s="17">
        <f>20</f>
        <v>20</v>
      </c>
      <c r="E5" s="17"/>
      <c r="F5" s="35">
        <f>25+3</f>
        <v>28</v>
      </c>
      <c r="G5" s="35">
        <f>25+3</f>
        <v>28</v>
      </c>
      <c r="H5" s="17">
        <f>20+3</f>
        <v>23</v>
      </c>
      <c r="I5" s="17">
        <v>3</v>
      </c>
      <c r="J5" s="17">
        <v>3</v>
      </c>
      <c r="K5" s="17">
        <v>3</v>
      </c>
      <c r="L5" s="17">
        <v>3</v>
      </c>
      <c r="M5" s="17">
        <v>3</v>
      </c>
      <c r="N5" s="17">
        <v>3</v>
      </c>
      <c r="O5" s="35">
        <f>25+6</f>
        <v>31</v>
      </c>
      <c r="P5" s="17">
        <v>6</v>
      </c>
      <c r="Q5" s="17">
        <f>9+6</f>
        <v>15</v>
      </c>
      <c r="R5" s="17">
        <v>6</v>
      </c>
      <c r="S5" s="17">
        <v>6</v>
      </c>
      <c r="T5" s="17">
        <f>5+6</f>
        <v>11</v>
      </c>
      <c r="U5" s="17">
        <v>6</v>
      </c>
      <c r="V5" s="17">
        <f>8+6</f>
        <v>14</v>
      </c>
      <c r="W5" s="17">
        <f>SUM(B5:V5)+30</f>
        <v>242</v>
      </c>
      <c r="X5" s="4"/>
      <c r="Y5" s="3">
        <v>4</v>
      </c>
      <c r="Z5" s="3">
        <v>14</v>
      </c>
    </row>
    <row r="6" spans="1:26" x14ac:dyDescent="0.2">
      <c r="A6" s="2" t="s">
        <v>134</v>
      </c>
      <c r="B6" s="17">
        <f>8</f>
        <v>8</v>
      </c>
      <c r="C6" s="17"/>
      <c r="D6" s="17"/>
      <c r="E6" s="17"/>
      <c r="F6" s="17"/>
      <c r="G6" s="17"/>
      <c r="H6" s="17"/>
      <c r="I6" s="17">
        <f>7</f>
        <v>7</v>
      </c>
      <c r="J6" s="17">
        <f>8</f>
        <v>8</v>
      </c>
      <c r="K6" s="17">
        <f>7</f>
        <v>7</v>
      </c>
      <c r="L6" s="17"/>
      <c r="M6" s="17"/>
      <c r="N6" s="17"/>
      <c r="O6" s="17"/>
      <c r="P6" s="17"/>
      <c r="Q6" s="17"/>
      <c r="R6" s="17"/>
      <c r="S6" s="17">
        <f>1</f>
        <v>1</v>
      </c>
      <c r="T6" s="17"/>
      <c r="U6" s="17"/>
      <c r="V6" s="17"/>
      <c r="W6" s="17">
        <f>SUM(B6:V6)</f>
        <v>31</v>
      </c>
      <c r="X6" s="4"/>
      <c r="Y6" s="3">
        <v>5</v>
      </c>
      <c r="Z6" s="3">
        <v>12</v>
      </c>
    </row>
    <row r="7" spans="1:26" x14ac:dyDescent="0.2">
      <c r="A7" s="48" t="s">
        <v>52</v>
      </c>
      <c r="B7" s="17"/>
      <c r="C7" s="17"/>
      <c r="D7" s="17">
        <f>5</f>
        <v>5</v>
      </c>
      <c r="E7" s="47">
        <f>-10</f>
        <v>-10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>
        <f t="shared" si="0"/>
        <v>-5</v>
      </c>
      <c r="X7" s="4"/>
      <c r="Y7" s="3">
        <v>6</v>
      </c>
      <c r="Z7" s="3">
        <v>10</v>
      </c>
    </row>
    <row r="8" spans="1:26" x14ac:dyDescent="0.2">
      <c r="A8" s="48" t="s">
        <v>57</v>
      </c>
      <c r="B8" s="17"/>
      <c r="C8" s="17"/>
      <c r="D8" s="17"/>
      <c r="E8" s="17"/>
      <c r="F8" s="17"/>
      <c r="G8" s="17"/>
      <c r="H8" s="17"/>
      <c r="I8" s="17"/>
      <c r="J8" s="17"/>
      <c r="K8" s="17">
        <f>4</f>
        <v>4</v>
      </c>
      <c r="L8" s="47">
        <f>-10</f>
        <v>-10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>
        <f t="shared" si="0"/>
        <v>-6</v>
      </c>
      <c r="X8" s="4"/>
      <c r="Y8" s="3">
        <v>7</v>
      </c>
      <c r="Z8" s="3">
        <v>9</v>
      </c>
    </row>
    <row r="9" spans="1:26" x14ac:dyDescent="0.2">
      <c r="A9" s="2" t="s">
        <v>135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>
        <f>20+3</f>
        <v>23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>
        <f>SUM(B9:V9)</f>
        <v>23</v>
      </c>
      <c r="X9" s="4"/>
      <c r="Y9" s="3">
        <v>8</v>
      </c>
      <c r="Z9" s="3">
        <v>8</v>
      </c>
    </row>
    <row r="10" spans="1:26" x14ac:dyDescent="0.2">
      <c r="A10" s="2" t="s">
        <v>136</v>
      </c>
      <c r="B10" s="17">
        <f>5</f>
        <v>5</v>
      </c>
      <c r="C10" s="17"/>
      <c r="D10" s="17"/>
      <c r="E10" s="17"/>
      <c r="F10" s="17"/>
      <c r="G10" s="17"/>
      <c r="H10" s="17"/>
      <c r="I10" s="49">
        <f>25+10</f>
        <v>35</v>
      </c>
      <c r="J10" s="17">
        <f>9+6</f>
        <v>15</v>
      </c>
      <c r="K10" s="17">
        <f>20+6</f>
        <v>26</v>
      </c>
      <c r="L10" s="17">
        <v>5</v>
      </c>
      <c r="M10" s="17">
        <f>16+10</f>
        <v>26</v>
      </c>
      <c r="N10" s="17">
        <f>1+10</f>
        <v>11</v>
      </c>
      <c r="O10" s="17">
        <f>1+10</f>
        <v>11</v>
      </c>
      <c r="P10" s="17">
        <v>10</v>
      </c>
      <c r="Q10" s="17">
        <v>10</v>
      </c>
      <c r="R10" s="17">
        <f>3+10</f>
        <v>13</v>
      </c>
      <c r="S10" s="17">
        <f>20+10</f>
        <v>30</v>
      </c>
      <c r="T10" s="17">
        <v>10</v>
      </c>
      <c r="U10" s="17">
        <f>20+10</f>
        <v>30</v>
      </c>
      <c r="V10" s="17">
        <v>10</v>
      </c>
      <c r="W10" s="17">
        <f>SUM(B10:V10)+50</f>
        <v>297</v>
      </c>
      <c r="X10" s="4"/>
      <c r="Y10" s="3">
        <v>9</v>
      </c>
      <c r="Z10" s="3">
        <v>7</v>
      </c>
    </row>
    <row r="11" spans="1:26" x14ac:dyDescent="0.2">
      <c r="A11" s="2" t="s">
        <v>137</v>
      </c>
      <c r="B11" s="17"/>
      <c r="C11" s="17">
        <f>3</f>
        <v>3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>
        <f>SUM(B11:V11)</f>
        <v>3</v>
      </c>
      <c r="X11" s="4"/>
      <c r="Y11" s="3">
        <v>10</v>
      </c>
      <c r="Z11" s="3">
        <v>6</v>
      </c>
    </row>
    <row r="12" spans="1:26" x14ac:dyDescent="0.2">
      <c r="A12" s="2" t="s">
        <v>9</v>
      </c>
      <c r="B12" s="17">
        <f t="shared" ref="B12:D12" si="1">SUM(B3:B11)</f>
        <v>13</v>
      </c>
      <c r="C12" s="17">
        <f t="shared" si="1"/>
        <v>34</v>
      </c>
      <c r="D12" s="17">
        <f t="shared" si="1"/>
        <v>45</v>
      </c>
      <c r="E12" s="17">
        <f t="shared" ref="E12:H12" si="2">SUM(E3:E11)</f>
        <v>25</v>
      </c>
      <c r="F12" s="17">
        <f t="shared" si="2"/>
        <v>50</v>
      </c>
      <c r="G12" s="17">
        <f t="shared" si="2"/>
        <v>38</v>
      </c>
      <c r="H12" s="17">
        <f t="shared" si="2"/>
        <v>48</v>
      </c>
      <c r="I12" s="17">
        <f t="shared" ref="I12:J12" si="3">SUM(I3:I11)</f>
        <v>55</v>
      </c>
      <c r="J12" s="17">
        <f t="shared" si="3"/>
        <v>36</v>
      </c>
      <c r="K12" s="17">
        <f t="shared" ref="K12:M12" si="4">SUM(K3:K11)</f>
        <v>50</v>
      </c>
      <c r="L12" s="17">
        <f t="shared" si="4"/>
        <v>31</v>
      </c>
      <c r="M12" s="17">
        <f t="shared" si="4"/>
        <v>40</v>
      </c>
      <c r="N12" s="17">
        <f t="shared" ref="N12:T12" si="5">SUM(N3:N11)</f>
        <v>34</v>
      </c>
      <c r="O12" s="17">
        <f t="shared" si="5"/>
        <v>72</v>
      </c>
      <c r="P12" s="17">
        <f t="shared" si="5"/>
        <v>46</v>
      </c>
      <c r="Q12" s="17">
        <f t="shared" si="5"/>
        <v>42</v>
      </c>
      <c r="R12" s="17">
        <f t="shared" si="5"/>
        <v>29</v>
      </c>
      <c r="S12" s="17">
        <f t="shared" si="5"/>
        <v>47</v>
      </c>
      <c r="T12" s="17">
        <f t="shared" si="5"/>
        <v>47</v>
      </c>
      <c r="U12" s="17">
        <f t="shared" ref="U12:V12" si="6">SUM(U3:U11)</f>
        <v>46</v>
      </c>
      <c r="V12" s="17">
        <f t="shared" si="6"/>
        <v>54</v>
      </c>
      <c r="W12" s="17">
        <f>SUM(W3:W11)</f>
        <v>1012</v>
      </c>
      <c r="X12" s="4"/>
      <c r="Y12" s="3">
        <v>11</v>
      </c>
      <c r="Z12" s="3">
        <v>5</v>
      </c>
    </row>
    <row r="13" spans="1:26" x14ac:dyDescent="0.2">
      <c r="A13" s="2" t="s">
        <v>3</v>
      </c>
      <c r="B13" s="17">
        <f>B12</f>
        <v>13</v>
      </c>
      <c r="C13" s="17">
        <f t="shared" ref="C13:E13" si="7">B13+C12</f>
        <v>47</v>
      </c>
      <c r="D13" s="17">
        <f t="shared" si="7"/>
        <v>92</v>
      </c>
      <c r="E13" s="17">
        <f t="shared" si="7"/>
        <v>117</v>
      </c>
      <c r="F13" s="17">
        <f t="shared" ref="F13" si="8">E13+F12</f>
        <v>167</v>
      </c>
      <c r="G13" s="17">
        <f t="shared" ref="G13" si="9">F13+G12</f>
        <v>205</v>
      </c>
      <c r="H13" s="17">
        <f t="shared" ref="H13:N13" si="10">G13+H12</f>
        <v>253</v>
      </c>
      <c r="I13" s="17">
        <f t="shared" si="10"/>
        <v>308</v>
      </c>
      <c r="J13" s="17">
        <f t="shared" si="10"/>
        <v>344</v>
      </c>
      <c r="K13" s="17">
        <f t="shared" si="10"/>
        <v>394</v>
      </c>
      <c r="L13" s="17">
        <f t="shared" si="10"/>
        <v>425</v>
      </c>
      <c r="M13" s="17">
        <f t="shared" si="10"/>
        <v>465</v>
      </c>
      <c r="N13" s="17">
        <f t="shared" si="10"/>
        <v>499</v>
      </c>
      <c r="O13" s="17">
        <f t="shared" ref="O13" si="11">N13+O12</f>
        <v>571</v>
      </c>
      <c r="P13" s="17">
        <f t="shared" ref="P13:V13" si="12">O13+P12</f>
        <v>617</v>
      </c>
      <c r="Q13" s="17">
        <f t="shared" si="12"/>
        <v>659</v>
      </c>
      <c r="R13" s="17">
        <f t="shared" si="12"/>
        <v>688</v>
      </c>
      <c r="S13" s="17">
        <f t="shared" si="12"/>
        <v>735</v>
      </c>
      <c r="T13" s="17">
        <f t="shared" si="12"/>
        <v>782</v>
      </c>
      <c r="U13" s="17">
        <f t="shared" si="12"/>
        <v>828</v>
      </c>
      <c r="V13" s="17">
        <f t="shared" si="12"/>
        <v>882</v>
      </c>
      <c r="W13" s="17">
        <f>SUM(W3:W11)</f>
        <v>1012</v>
      </c>
      <c r="X13" s="4"/>
      <c r="Y13" s="3">
        <v>12</v>
      </c>
      <c r="Z13" s="3">
        <v>4</v>
      </c>
    </row>
    <row r="14" spans="1:26" x14ac:dyDescent="0.2">
      <c r="A14" s="42" t="s">
        <v>45</v>
      </c>
      <c r="B14" s="17" t="s">
        <v>129</v>
      </c>
      <c r="C14" s="17">
        <v>1</v>
      </c>
      <c r="D14" s="17">
        <v>2</v>
      </c>
      <c r="E14" s="17">
        <v>3</v>
      </c>
      <c r="F14" s="17">
        <v>4</v>
      </c>
      <c r="G14" s="17">
        <v>5</v>
      </c>
      <c r="H14" s="17">
        <v>6</v>
      </c>
      <c r="I14" s="17">
        <v>7</v>
      </c>
      <c r="J14" s="17">
        <v>8</v>
      </c>
      <c r="K14" s="17">
        <v>9</v>
      </c>
      <c r="L14" s="29">
        <v>10</v>
      </c>
      <c r="M14" s="17">
        <v>11</v>
      </c>
      <c r="N14" s="17">
        <v>12</v>
      </c>
      <c r="O14" s="17">
        <v>13</v>
      </c>
      <c r="P14" s="17">
        <v>14</v>
      </c>
      <c r="Q14" s="17">
        <v>15</v>
      </c>
      <c r="R14" s="17">
        <v>16</v>
      </c>
      <c r="S14" s="17">
        <v>17</v>
      </c>
      <c r="T14" s="17">
        <v>18</v>
      </c>
      <c r="U14" s="17">
        <v>19</v>
      </c>
      <c r="V14" s="17">
        <v>20</v>
      </c>
      <c r="W14" s="17" t="s">
        <v>2</v>
      </c>
      <c r="X14" s="4"/>
      <c r="Y14" s="3">
        <v>13</v>
      </c>
      <c r="Z14" s="3">
        <v>3</v>
      </c>
    </row>
    <row r="15" spans="1:26" x14ac:dyDescent="0.2">
      <c r="A15" s="51" t="s">
        <v>38</v>
      </c>
      <c r="B15" s="52"/>
      <c r="C15" s="52"/>
      <c r="D15" s="52"/>
      <c r="E15" s="52"/>
      <c r="F15" s="52"/>
      <c r="G15" s="52"/>
      <c r="H15" s="52"/>
      <c r="I15" s="52">
        <f>4</f>
        <v>4</v>
      </c>
      <c r="J15" s="52">
        <f>6</f>
        <v>6</v>
      </c>
      <c r="K15" s="52"/>
      <c r="L15" s="52"/>
      <c r="M15" s="52">
        <f>6</f>
        <v>6</v>
      </c>
      <c r="N15" s="52"/>
      <c r="O15" s="52"/>
      <c r="P15" s="52"/>
      <c r="Q15" s="52"/>
      <c r="R15" s="52">
        <f>-(50+SUM(B15:Q15))</f>
        <v>-66</v>
      </c>
      <c r="S15" s="52"/>
      <c r="T15" s="52"/>
      <c r="U15" s="52"/>
      <c r="V15" s="52"/>
      <c r="W15" s="52">
        <f t="shared" ref="W15:W20" si="13">SUM(B15:V15)</f>
        <v>-50</v>
      </c>
      <c r="X15" s="4"/>
      <c r="Y15" s="3">
        <v>14</v>
      </c>
      <c r="Z15" s="3">
        <v>2</v>
      </c>
    </row>
    <row r="16" spans="1:26" x14ac:dyDescent="0.2">
      <c r="A16" s="42" t="s">
        <v>43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49">
        <f>25+10</f>
        <v>35</v>
      </c>
      <c r="M16" s="17"/>
      <c r="N16" s="17"/>
      <c r="O16" s="17"/>
      <c r="P16" s="17"/>
      <c r="Q16" s="17">
        <f>16</f>
        <v>16</v>
      </c>
      <c r="R16" s="49">
        <f>25+10</f>
        <v>35</v>
      </c>
      <c r="S16" s="29">
        <v>10</v>
      </c>
      <c r="T16" s="29">
        <v>10</v>
      </c>
      <c r="U16" s="29">
        <v>10</v>
      </c>
      <c r="V16" s="29">
        <v>10</v>
      </c>
      <c r="W16" s="29">
        <f>SUM(B16:V16)+50</f>
        <v>176</v>
      </c>
      <c r="X16" s="4"/>
      <c r="Y16" s="3">
        <v>15</v>
      </c>
      <c r="Z16" s="3">
        <v>1</v>
      </c>
    </row>
    <row r="17" spans="1:29" x14ac:dyDescent="0.2">
      <c r="A17" s="2" t="s">
        <v>138</v>
      </c>
      <c r="B17" s="17"/>
      <c r="C17" s="17"/>
      <c r="D17" s="17"/>
      <c r="E17" s="17"/>
      <c r="F17" s="17"/>
      <c r="G17" s="17"/>
      <c r="H17" s="17"/>
      <c r="I17" s="17">
        <f>9</f>
        <v>9</v>
      </c>
      <c r="J17" s="17"/>
      <c r="K17" s="17"/>
      <c r="L17" s="17">
        <f>8</f>
        <v>8</v>
      </c>
      <c r="M17" s="35">
        <f>25+6</f>
        <v>31</v>
      </c>
      <c r="N17" s="17">
        <v>6</v>
      </c>
      <c r="O17" s="17">
        <v>6</v>
      </c>
      <c r="P17" s="17">
        <v>6</v>
      </c>
      <c r="Q17" s="17">
        <v>6</v>
      </c>
      <c r="R17" s="17"/>
      <c r="S17" s="17">
        <f>12</f>
        <v>12</v>
      </c>
      <c r="T17" s="17"/>
      <c r="U17" s="17"/>
      <c r="V17" s="17"/>
      <c r="W17" s="17">
        <f t="shared" si="13"/>
        <v>84</v>
      </c>
      <c r="X17" s="4"/>
    </row>
    <row r="18" spans="1:29" x14ac:dyDescent="0.2">
      <c r="A18" s="48" t="s">
        <v>47</v>
      </c>
      <c r="B18" s="17"/>
      <c r="C18" s="17"/>
      <c r="D18" s="17">
        <f>12</f>
        <v>12</v>
      </c>
      <c r="E18" s="17"/>
      <c r="F18" s="17">
        <f>20</f>
        <v>20</v>
      </c>
      <c r="G18" s="17">
        <f>8</f>
        <v>8</v>
      </c>
      <c r="H18" s="17">
        <f>9</f>
        <v>9</v>
      </c>
      <c r="I18" s="17"/>
      <c r="J18" s="17"/>
      <c r="K18" s="17"/>
      <c r="L18" s="17"/>
      <c r="M18" s="17"/>
      <c r="N18" s="47">
        <f>-10</f>
        <v>-10</v>
      </c>
      <c r="O18" s="47"/>
      <c r="P18" s="47"/>
      <c r="Q18" s="47"/>
      <c r="R18" s="47"/>
      <c r="S18" s="47"/>
      <c r="T18" s="47"/>
      <c r="U18" s="47"/>
      <c r="V18" s="47"/>
      <c r="W18" s="47">
        <f t="shared" si="13"/>
        <v>39</v>
      </c>
      <c r="X18" s="4"/>
    </row>
    <row r="19" spans="1:29" x14ac:dyDescent="0.2">
      <c r="A19" s="2" t="s">
        <v>139</v>
      </c>
      <c r="B19" s="17">
        <f>12+6</f>
        <v>18</v>
      </c>
      <c r="C19" s="17">
        <f>16+6</f>
        <v>22</v>
      </c>
      <c r="D19" s="17">
        <v>6</v>
      </c>
      <c r="E19" s="17">
        <f>20+6</f>
        <v>26</v>
      </c>
      <c r="F19" s="17">
        <f>7+6</f>
        <v>13</v>
      </c>
      <c r="G19" s="17">
        <v>6</v>
      </c>
      <c r="H19" s="17"/>
      <c r="I19" s="17"/>
      <c r="J19" s="17"/>
      <c r="K19" s="17"/>
      <c r="L19" s="17"/>
      <c r="M19" s="17"/>
      <c r="N19" s="17"/>
      <c r="O19" s="17">
        <f>16</f>
        <v>16</v>
      </c>
      <c r="Q19" s="17"/>
      <c r="R19" s="17"/>
      <c r="S19" s="17"/>
      <c r="T19" s="17">
        <f>3</f>
        <v>3</v>
      </c>
      <c r="U19" s="17"/>
      <c r="V19" s="17">
        <f>7</f>
        <v>7</v>
      </c>
      <c r="W19" s="17">
        <f t="shared" si="13"/>
        <v>117</v>
      </c>
      <c r="X19" s="4"/>
      <c r="Y19" s="10" t="s">
        <v>6</v>
      </c>
      <c r="Z19" s="27"/>
      <c r="AA19" s="27"/>
      <c r="AB19" s="10">
        <v>-10</v>
      </c>
    </row>
    <row r="20" spans="1:29" x14ac:dyDescent="0.2">
      <c r="A20" s="2" t="s">
        <v>140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>
        <f t="shared" si="13"/>
        <v>0</v>
      </c>
      <c r="X20" s="4"/>
      <c r="Y20" s="11" t="s">
        <v>7</v>
      </c>
      <c r="Z20" s="25"/>
      <c r="AA20" s="25"/>
      <c r="AB20" s="11">
        <v>-50</v>
      </c>
      <c r="AC20" s="7" t="s">
        <v>13</v>
      </c>
    </row>
    <row r="21" spans="1:29" x14ac:dyDescent="0.2">
      <c r="A21" s="2" t="s">
        <v>141</v>
      </c>
      <c r="B21" s="17"/>
      <c r="C21" s="17"/>
      <c r="D21" s="17"/>
      <c r="E21" s="17"/>
      <c r="F21" s="17"/>
      <c r="G21" s="17"/>
      <c r="H21" s="17"/>
      <c r="I21" s="17"/>
      <c r="J21" s="17"/>
      <c r="K21" s="17">
        <f>2</f>
        <v>2</v>
      </c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>
        <f t="shared" ref="W21:W23" si="14">SUM(B21:V21)</f>
        <v>2</v>
      </c>
      <c r="X21" s="4"/>
      <c r="Y21" s="28" t="s">
        <v>32</v>
      </c>
      <c r="Z21" s="26"/>
      <c r="AA21" s="26"/>
      <c r="AB21" s="26">
        <v>-200</v>
      </c>
      <c r="AC21" s="7" t="s">
        <v>33</v>
      </c>
    </row>
    <row r="22" spans="1:29" x14ac:dyDescent="0.2">
      <c r="A22" s="2" t="s">
        <v>142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>
        <f t="shared" si="14"/>
        <v>0</v>
      </c>
      <c r="X22" s="4"/>
      <c r="Y22" s="12" t="s">
        <v>10</v>
      </c>
      <c r="Z22" s="24"/>
      <c r="AA22" s="24"/>
      <c r="AB22" s="12">
        <v>-100</v>
      </c>
    </row>
    <row r="23" spans="1:29" x14ac:dyDescent="0.2">
      <c r="A23" s="2" t="s">
        <v>58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>
        <f t="shared" si="14"/>
        <v>0</v>
      </c>
      <c r="X23" s="4"/>
      <c r="Y23" s="33"/>
      <c r="Z23" s="34"/>
      <c r="AA23" s="34"/>
      <c r="AB23" s="33"/>
    </row>
    <row r="24" spans="1:29" x14ac:dyDescent="0.2">
      <c r="A24" s="2" t="s">
        <v>9</v>
      </c>
      <c r="B24" s="17">
        <f>SUM(B15:B23)</f>
        <v>18</v>
      </c>
      <c r="C24" s="17">
        <f>SUM(C15:C23)</f>
        <v>22</v>
      </c>
      <c r="D24" s="17">
        <f t="shared" ref="D24:R24" si="15">SUM(D15:D23)</f>
        <v>18</v>
      </c>
      <c r="E24" s="17">
        <f t="shared" si="15"/>
        <v>26</v>
      </c>
      <c r="F24" s="17">
        <f t="shared" si="15"/>
        <v>33</v>
      </c>
      <c r="G24" s="17">
        <f t="shared" si="15"/>
        <v>14</v>
      </c>
      <c r="H24" s="17">
        <f t="shared" si="15"/>
        <v>9</v>
      </c>
      <c r="I24" s="17">
        <f t="shared" si="15"/>
        <v>13</v>
      </c>
      <c r="J24" s="17">
        <f t="shared" si="15"/>
        <v>6</v>
      </c>
      <c r="K24" s="17">
        <f t="shared" si="15"/>
        <v>2</v>
      </c>
      <c r="L24" s="17">
        <f t="shared" si="15"/>
        <v>43</v>
      </c>
      <c r="M24" s="17">
        <f t="shared" si="15"/>
        <v>37</v>
      </c>
      <c r="N24" s="17">
        <f t="shared" si="15"/>
        <v>-4</v>
      </c>
      <c r="O24" s="17">
        <f t="shared" si="15"/>
        <v>22</v>
      </c>
      <c r="P24" s="17">
        <f t="shared" si="15"/>
        <v>6</v>
      </c>
      <c r="Q24" s="17">
        <f t="shared" si="15"/>
        <v>22</v>
      </c>
      <c r="R24" s="17">
        <f t="shared" si="15"/>
        <v>-31</v>
      </c>
      <c r="S24" s="17">
        <f t="shared" ref="S24" si="16">SUM(S15:S23)</f>
        <v>22</v>
      </c>
      <c r="T24" s="17">
        <f t="shared" ref="T24" si="17">SUM(T15:T23)</f>
        <v>13</v>
      </c>
      <c r="U24" s="17">
        <f t="shared" ref="U24" si="18">SUM(U15:U23)</f>
        <v>10</v>
      </c>
      <c r="V24" s="17">
        <f t="shared" ref="V24" si="19">SUM(V15:V23)</f>
        <v>17</v>
      </c>
      <c r="W24" s="17">
        <f>SUM(W15:W23)</f>
        <v>368</v>
      </c>
      <c r="Y24" s="3" t="s">
        <v>60</v>
      </c>
      <c r="Z24" s="9" t="s">
        <v>14</v>
      </c>
      <c r="AA24" s="9" t="s">
        <v>15</v>
      </c>
      <c r="AB24" s="9" t="s">
        <v>16</v>
      </c>
    </row>
    <row r="25" spans="1:29" x14ac:dyDescent="0.2">
      <c r="A25" s="2" t="s">
        <v>3</v>
      </c>
      <c r="B25" s="17">
        <f>B24</f>
        <v>18</v>
      </c>
      <c r="C25" s="17">
        <f t="shared" ref="C25:E25" si="20">B25+C24</f>
        <v>40</v>
      </c>
      <c r="D25" s="17">
        <f t="shared" si="20"/>
        <v>58</v>
      </c>
      <c r="E25" s="17">
        <f t="shared" si="20"/>
        <v>84</v>
      </c>
      <c r="F25" s="17">
        <f t="shared" ref="F25" si="21">E25+F24</f>
        <v>117</v>
      </c>
      <c r="G25" s="17">
        <f t="shared" ref="G25" si="22">F25+G24</f>
        <v>131</v>
      </c>
      <c r="H25" s="17">
        <f t="shared" ref="H25:N25" si="23">G25+H24</f>
        <v>140</v>
      </c>
      <c r="I25" s="17">
        <f t="shared" si="23"/>
        <v>153</v>
      </c>
      <c r="J25" s="17">
        <f t="shared" si="23"/>
        <v>159</v>
      </c>
      <c r="K25" s="17">
        <f t="shared" si="23"/>
        <v>161</v>
      </c>
      <c r="L25" s="17">
        <f t="shared" si="23"/>
        <v>204</v>
      </c>
      <c r="M25" s="17">
        <f t="shared" si="23"/>
        <v>241</v>
      </c>
      <c r="N25" s="17">
        <f t="shared" si="23"/>
        <v>237</v>
      </c>
      <c r="O25" s="17">
        <f t="shared" ref="O25" si="24">N25+O24</f>
        <v>259</v>
      </c>
      <c r="P25" s="17">
        <f t="shared" ref="P25:V25" si="25">O25+P24</f>
        <v>265</v>
      </c>
      <c r="Q25" s="17">
        <f t="shared" si="25"/>
        <v>287</v>
      </c>
      <c r="R25" s="17">
        <f t="shared" si="25"/>
        <v>256</v>
      </c>
      <c r="S25" s="17">
        <f t="shared" si="25"/>
        <v>278</v>
      </c>
      <c r="T25" s="17">
        <f t="shared" si="25"/>
        <v>291</v>
      </c>
      <c r="U25" s="17">
        <f t="shared" si="25"/>
        <v>301</v>
      </c>
      <c r="V25" s="17">
        <f t="shared" si="25"/>
        <v>318</v>
      </c>
      <c r="W25" s="17">
        <f>SUM(W15:W23)</f>
        <v>368</v>
      </c>
      <c r="X25" s="4"/>
      <c r="Y25" s="20" t="s">
        <v>28</v>
      </c>
      <c r="Z25" s="3">
        <v>15</v>
      </c>
      <c r="AA25" s="3">
        <v>10</v>
      </c>
      <c r="AB25" s="3">
        <v>5</v>
      </c>
      <c r="AC25" s="3" t="s">
        <v>18</v>
      </c>
    </row>
    <row r="26" spans="1:29" x14ac:dyDescent="0.2">
      <c r="A26" s="42" t="s">
        <v>36</v>
      </c>
      <c r="B26" s="17" t="s">
        <v>129</v>
      </c>
      <c r="C26" s="17">
        <v>1</v>
      </c>
      <c r="D26" s="17">
        <v>2</v>
      </c>
      <c r="E26" s="17">
        <v>3</v>
      </c>
      <c r="F26" s="17">
        <v>4</v>
      </c>
      <c r="G26" s="29">
        <v>5</v>
      </c>
      <c r="H26" s="17">
        <v>6</v>
      </c>
      <c r="I26" s="17">
        <v>7</v>
      </c>
      <c r="J26" s="17">
        <v>8</v>
      </c>
      <c r="K26" s="17">
        <v>9</v>
      </c>
      <c r="L26" s="17">
        <v>10</v>
      </c>
      <c r="M26" s="17">
        <v>11</v>
      </c>
      <c r="N26" s="17">
        <v>12</v>
      </c>
      <c r="O26" s="17">
        <v>13</v>
      </c>
      <c r="P26" s="17">
        <v>14</v>
      </c>
      <c r="Q26" s="17">
        <v>15</v>
      </c>
      <c r="R26" s="17">
        <v>16</v>
      </c>
      <c r="S26" s="17">
        <v>17</v>
      </c>
      <c r="T26" s="17">
        <v>18</v>
      </c>
      <c r="U26" s="17">
        <v>19</v>
      </c>
      <c r="V26" s="17">
        <v>20</v>
      </c>
      <c r="W26" s="17" t="s">
        <v>2</v>
      </c>
      <c r="X26" s="4"/>
      <c r="Y26" s="21" t="s">
        <v>21</v>
      </c>
      <c r="Z26" s="3">
        <v>10</v>
      </c>
      <c r="AA26" s="3">
        <v>6</v>
      </c>
      <c r="AB26" s="3">
        <v>3</v>
      </c>
      <c r="AC26" s="3" t="s">
        <v>20</v>
      </c>
    </row>
    <row r="27" spans="1:29" x14ac:dyDescent="0.2">
      <c r="A27" s="2" t="s">
        <v>46</v>
      </c>
      <c r="B27" s="17">
        <f>3</f>
        <v>3</v>
      </c>
      <c r="C27" s="17"/>
      <c r="D27" s="17"/>
      <c r="E27" s="17">
        <f>10</f>
        <v>10</v>
      </c>
      <c r="F27" s="17"/>
      <c r="G27" s="17"/>
      <c r="H27" s="17">
        <f>2</f>
        <v>2</v>
      </c>
      <c r="I27" s="17">
        <f>20+10</f>
        <v>30</v>
      </c>
      <c r="J27" s="17">
        <f>20+10</f>
        <v>30</v>
      </c>
      <c r="K27" s="17">
        <f>10+10</f>
        <v>20</v>
      </c>
      <c r="L27" s="17">
        <f>4+10</f>
        <v>14</v>
      </c>
      <c r="M27" s="17">
        <f>5</f>
        <v>5</v>
      </c>
      <c r="N27" s="17">
        <f>7</f>
        <v>7</v>
      </c>
      <c r="O27" s="17"/>
      <c r="P27" s="17"/>
      <c r="Q27" s="17"/>
      <c r="R27" s="17"/>
      <c r="S27" s="17"/>
      <c r="T27" s="17"/>
      <c r="U27" s="17"/>
      <c r="V27" s="17"/>
      <c r="W27" s="17">
        <f>SUM(B27:V27)</f>
        <v>121</v>
      </c>
      <c r="X27" s="4"/>
      <c r="Y27" s="22" t="s">
        <v>29</v>
      </c>
      <c r="Z27" s="3">
        <v>10</v>
      </c>
      <c r="AA27" s="3">
        <v>6</v>
      </c>
      <c r="AB27" s="3">
        <v>3</v>
      </c>
      <c r="AC27" s="3" t="s">
        <v>19</v>
      </c>
    </row>
    <row r="28" spans="1:29" x14ac:dyDescent="0.2">
      <c r="A28" s="2" t="s">
        <v>44</v>
      </c>
      <c r="B28" s="17"/>
      <c r="C28" s="17"/>
      <c r="D28" s="17"/>
      <c r="E28" s="17">
        <f>3</f>
        <v>3</v>
      </c>
      <c r="F28" s="17"/>
      <c r="G28" s="17"/>
      <c r="H28" s="17"/>
      <c r="I28" s="17"/>
      <c r="J28" s="17"/>
      <c r="K28" s="17">
        <f>6</f>
        <v>6</v>
      </c>
      <c r="L28" s="17"/>
      <c r="M28" s="17">
        <f>2</f>
        <v>2</v>
      </c>
      <c r="N28" s="17"/>
      <c r="O28" s="17"/>
      <c r="P28" s="17"/>
      <c r="Q28" s="17"/>
      <c r="R28" s="17"/>
      <c r="S28" s="17">
        <f>5</f>
        <v>5</v>
      </c>
      <c r="T28" s="17">
        <f>2</f>
        <v>2</v>
      </c>
      <c r="U28" s="17"/>
      <c r="V28" s="17"/>
      <c r="W28" s="17">
        <f>SUM(B28:V28)</f>
        <v>18</v>
      </c>
      <c r="X28" s="4"/>
      <c r="Y28" s="30" t="s">
        <v>23</v>
      </c>
      <c r="Z28" s="3">
        <v>10</v>
      </c>
      <c r="AA28" s="3">
        <v>6</v>
      </c>
      <c r="AB28" s="3">
        <v>3</v>
      </c>
      <c r="AC28" s="3" t="s">
        <v>24</v>
      </c>
    </row>
    <row r="29" spans="1:29" x14ac:dyDescent="0.2">
      <c r="A29" s="48" t="s">
        <v>40</v>
      </c>
      <c r="B29" s="17"/>
      <c r="C29" s="17"/>
      <c r="D29" s="17"/>
      <c r="E29" s="17">
        <f>8</f>
        <v>8</v>
      </c>
      <c r="F29" s="17"/>
      <c r="G29" s="17"/>
      <c r="H29" s="17"/>
      <c r="I29" s="17"/>
      <c r="J29" s="47">
        <f>-10</f>
        <v>-10</v>
      </c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>
        <f t="shared" ref="W29:W35" si="26">SUM(B29:V29)</f>
        <v>-2</v>
      </c>
      <c r="X29" s="4"/>
      <c r="Y29" s="23" t="s">
        <v>30</v>
      </c>
      <c r="Z29" s="3">
        <v>10</v>
      </c>
      <c r="AC29" s="3" t="s">
        <v>31</v>
      </c>
    </row>
    <row r="30" spans="1:29" x14ac:dyDescent="0.2">
      <c r="A30" s="2" t="s">
        <v>42</v>
      </c>
      <c r="B30" s="17"/>
      <c r="C30" s="17"/>
      <c r="D30" s="17"/>
      <c r="E30" s="17">
        <v>6</v>
      </c>
      <c r="F30" s="17">
        <v>6</v>
      </c>
      <c r="G30" s="17">
        <v>6</v>
      </c>
      <c r="H30" s="17">
        <v>6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>
        <f>SUM(B30:V30)</f>
        <v>24</v>
      </c>
      <c r="X30" s="4"/>
      <c r="Y30" s="6" t="s">
        <v>11</v>
      </c>
      <c r="Z30" s="9" t="s">
        <v>14</v>
      </c>
      <c r="AA30" s="9" t="s">
        <v>15</v>
      </c>
      <c r="AB30" s="9" t="s">
        <v>16</v>
      </c>
    </row>
    <row r="31" spans="1:29" x14ac:dyDescent="0.2">
      <c r="A31" s="2" t="s">
        <v>55</v>
      </c>
      <c r="B31" s="17"/>
      <c r="C31" s="17">
        <f>5</f>
        <v>5</v>
      </c>
      <c r="D31" s="17"/>
      <c r="E31" s="17"/>
      <c r="F31" s="17"/>
      <c r="G31" s="17"/>
      <c r="H31" s="17"/>
      <c r="I31" s="17"/>
      <c r="J31" s="17">
        <f>10</f>
        <v>10</v>
      </c>
      <c r="K31" s="17"/>
      <c r="L31" s="17">
        <f>7</f>
        <v>7</v>
      </c>
      <c r="M31" s="17">
        <f>14</f>
        <v>14</v>
      </c>
      <c r="N31" s="17"/>
      <c r="O31" s="17"/>
      <c r="P31" s="17"/>
      <c r="Q31" s="17"/>
      <c r="R31" s="17"/>
      <c r="S31" s="17">
        <f>10</f>
        <v>10</v>
      </c>
      <c r="T31" s="17"/>
      <c r="U31" s="17"/>
      <c r="V31" s="17"/>
      <c r="W31" s="17">
        <f>SUM(B31:V31)</f>
        <v>46</v>
      </c>
      <c r="X31" s="4"/>
      <c r="Y31" s="20" t="s">
        <v>28</v>
      </c>
      <c r="Z31" s="3">
        <v>100</v>
      </c>
      <c r="AA31" s="3">
        <v>50</v>
      </c>
      <c r="AB31" s="3">
        <v>30</v>
      </c>
    </row>
    <row r="32" spans="1:29" x14ac:dyDescent="0.2">
      <c r="A32" s="48" t="s">
        <v>143</v>
      </c>
      <c r="B32" s="17"/>
      <c r="C32" s="17"/>
      <c r="D32" s="17"/>
      <c r="E32" s="17"/>
      <c r="F32" s="17"/>
      <c r="G32" s="17">
        <f>9</f>
        <v>9</v>
      </c>
      <c r="H32" s="17"/>
      <c r="I32" s="47">
        <f>-10</f>
        <v>-10</v>
      </c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>
        <f>SUM(B32:V32)</f>
        <v>-1</v>
      </c>
      <c r="X32" s="4"/>
      <c r="Y32" s="21" t="s">
        <v>21</v>
      </c>
      <c r="Z32" s="3">
        <v>50</v>
      </c>
      <c r="AA32" s="3">
        <v>30</v>
      </c>
      <c r="AB32" s="3">
        <v>10</v>
      </c>
    </row>
    <row r="33" spans="1:28" x14ac:dyDescent="0.2">
      <c r="A33" s="2" t="s">
        <v>144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>
        <f>SUM(B33:V33)</f>
        <v>0</v>
      </c>
      <c r="X33" s="4"/>
      <c r="Y33" s="22" t="s">
        <v>29</v>
      </c>
      <c r="Z33" s="3">
        <v>50</v>
      </c>
      <c r="AA33" s="3">
        <v>30</v>
      </c>
      <c r="AB33" s="3">
        <v>10</v>
      </c>
    </row>
    <row r="34" spans="1:28" x14ac:dyDescent="0.2">
      <c r="A34" s="48" t="s">
        <v>53</v>
      </c>
      <c r="B34" s="17">
        <f>16+5</f>
        <v>21</v>
      </c>
      <c r="C34" s="17">
        <f>4+5</f>
        <v>9</v>
      </c>
      <c r="D34" s="17">
        <v>5</v>
      </c>
      <c r="E34" s="17">
        <v>5</v>
      </c>
      <c r="F34" s="17">
        <v>5</v>
      </c>
      <c r="G34" s="17">
        <v>5</v>
      </c>
      <c r="H34" s="17">
        <v>5</v>
      </c>
      <c r="I34" s="17"/>
      <c r="J34" s="17"/>
      <c r="K34" s="17">
        <f>12</f>
        <v>12</v>
      </c>
      <c r="L34" s="17"/>
      <c r="M34" s="17"/>
      <c r="N34" s="17"/>
      <c r="O34" s="17"/>
      <c r="P34" s="17"/>
      <c r="Q34" s="47">
        <f>-10</f>
        <v>-10</v>
      </c>
      <c r="R34" s="47"/>
      <c r="S34" s="47"/>
      <c r="T34" s="47"/>
      <c r="U34" s="47"/>
      <c r="V34" s="47"/>
      <c r="W34" s="47">
        <f>SUM(B34:V34)</f>
        <v>57</v>
      </c>
      <c r="X34" s="4"/>
      <c r="Y34" s="30" t="s">
        <v>23</v>
      </c>
      <c r="Z34" s="3">
        <v>50</v>
      </c>
      <c r="AA34" s="3">
        <v>30</v>
      </c>
      <c r="AB34" s="3">
        <v>10</v>
      </c>
    </row>
    <row r="35" spans="1:28" x14ac:dyDescent="0.2">
      <c r="A35" s="2" t="s">
        <v>145</v>
      </c>
      <c r="B35" s="17"/>
      <c r="C35" s="17"/>
      <c r="D35" s="17">
        <f>16</f>
        <v>16</v>
      </c>
      <c r="E35" s="17"/>
      <c r="F35" s="17">
        <f>14+6</f>
        <v>20</v>
      </c>
      <c r="G35" s="17">
        <f>20+6</f>
        <v>26</v>
      </c>
      <c r="H35" s="17">
        <f>16+6</f>
        <v>22</v>
      </c>
      <c r="I35" s="17">
        <v>6</v>
      </c>
      <c r="J35" s="17">
        <v>6</v>
      </c>
      <c r="K35" s="17">
        <v>6</v>
      </c>
      <c r="L35" s="17">
        <v>6</v>
      </c>
      <c r="M35" s="17">
        <v>6</v>
      </c>
      <c r="N35" s="17">
        <f>9+6</f>
        <v>15</v>
      </c>
      <c r="O35" s="17">
        <v>3</v>
      </c>
      <c r="P35" s="17">
        <v>3</v>
      </c>
      <c r="Q35" s="17">
        <v>3</v>
      </c>
      <c r="R35" s="17">
        <v>3</v>
      </c>
      <c r="S35" s="17">
        <v>3</v>
      </c>
      <c r="T35" s="17">
        <f>20+3</f>
        <v>23</v>
      </c>
      <c r="U35" s="17">
        <v>3</v>
      </c>
      <c r="V35" s="17">
        <f>16+3</f>
        <v>19</v>
      </c>
      <c r="W35" s="17">
        <f>SUM(B35:V35)+10</f>
        <v>199</v>
      </c>
      <c r="X35" s="4"/>
      <c r="Y35" s="23" t="s">
        <v>30</v>
      </c>
      <c r="Z35" s="3">
        <v>50</v>
      </c>
    </row>
    <row r="36" spans="1:28" x14ac:dyDescent="0.2">
      <c r="A36" s="2" t="s">
        <v>9</v>
      </c>
      <c r="B36" s="17">
        <f t="shared" ref="B36:U36" si="27">SUM(B27:B35)</f>
        <v>24</v>
      </c>
      <c r="C36" s="17">
        <f t="shared" si="27"/>
        <v>14</v>
      </c>
      <c r="D36" s="17">
        <f t="shared" si="27"/>
        <v>21</v>
      </c>
      <c r="E36" s="17">
        <f t="shared" si="27"/>
        <v>32</v>
      </c>
      <c r="F36" s="17">
        <f t="shared" si="27"/>
        <v>31</v>
      </c>
      <c r="G36" s="17">
        <f t="shared" si="27"/>
        <v>46</v>
      </c>
      <c r="H36" s="17">
        <f t="shared" si="27"/>
        <v>35</v>
      </c>
      <c r="I36" s="17">
        <f t="shared" si="27"/>
        <v>26</v>
      </c>
      <c r="J36" s="17">
        <f t="shared" si="27"/>
        <v>36</v>
      </c>
      <c r="K36" s="17">
        <f t="shared" si="27"/>
        <v>44</v>
      </c>
      <c r="L36" s="17">
        <f t="shared" si="27"/>
        <v>27</v>
      </c>
      <c r="M36" s="17">
        <f t="shared" si="27"/>
        <v>27</v>
      </c>
      <c r="N36" s="17">
        <f t="shared" si="27"/>
        <v>22</v>
      </c>
      <c r="O36" s="17">
        <f t="shared" si="27"/>
        <v>3</v>
      </c>
      <c r="P36" s="17">
        <f t="shared" si="27"/>
        <v>3</v>
      </c>
      <c r="Q36" s="17">
        <f t="shared" si="27"/>
        <v>-7</v>
      </c>
      <c r="R36" s="17">
        <f t="shared" si="27"/>
        <v>3</v>
      </c>
      <c r="S36" s="17">
        <f t="shared" si="27"/>
        <v>18</v>
      </c>
      <c r="T36" s="17">
        <f t="shared" si="27"/>
        <v>25</v>
      </c>
      <c r="U36" s="17">
        <f t="shared" si="27"/>
        <v>3</v>
      </c>
      <c r="V36" s="17">
        <f t="shared" ref="V36" si="28">SUM(V27:V35)</f>
        <v>19</v>
      </c>
      <c r="W36" s="17">
        <f>SUM(W27:W35)</f>
        <v>462</v>
      </c>
      <c r="X36" s="4"/>
      <c r="Y36" s="6"/>
      <c r="Z36" s="9"/>
      <c r="AA36" s="9"/>
      <c r="AB36" s="9"/>
    </row>
    <row r="37" spans="1:28" x14ac:dyDescent="0.2">
      <c r="A37" s="2" t="s">
        <v>3</v>
      </c>
      <c r="B37" s="17">
        <f>B36</f>
        <v>24</v>
      </c>
      <c r="C37" s="17">
        <f t="shared" ref="C37:E37" si="29">B37+C36</f>
        <v>38</v>
      </c>
      <c r="D37" s="17">
        <f t="shared" si="29"/>
        <v>59</v>
      </c>
      <c r="E37" s="17">
        <f t="shared" si="29"/>
        <v>91</v>
      </c>
      <c r="F37" s="17">
        <f t="shared" ref="F37" si="30">E37+F36</f>
        <v>122</v>
      </c>
      <c r="G37" s="17">
        <f t="shared" ref="G37" si="31">F37+G36</f>
        <v>168</v>
      </c>
      <c r="H37" s="17">
        <f t="shared" ref="H37:N37" si="32">G37+H36</f>
        <v>203</v>
      </c>
      <c r="I37" s="17">
        <f t="shared" si="32"/>
        <v>229</v>
      </c>
      <c r="J37" s="17">
        <f t="shared" si="32"/>
        <v>265</v>
      </c>
      <c r="K37" s="17">
        <f t="shared" si="32"/>
        <v>309</v>
      </c>
      <c r="L37" s="17">
        <f t="shared" si="32"/>
        <v>336</v>
      </c>
      <c r="M37" s="17">
        <f t="shared" si="32"/>
        <v>363</v>
      </c>
      <c r="N37" s="17">
        <f t="shared" si="32"/>
        <v>385</v>
      </c>
      <c r="O37" s="17">
        <f t="shared" ref="O37" si="33">N37+O36</f>
        <v>388</v>
      </c>
      <c r="P37" s="17">
        <f t="shared" ref="P37:V37" si="34">O37+P36</f>
        <v>391</v>
      </c>
      <c r="Q37" s="17">
        <f t="shared" si="34"/>
        <v>384</v>
      </c>
      <c r="R37" s="17">
        <f t="shared" si="34"/>
        <v>387</v>
      </c>
      <c r="S37" s="17">
        <f t="shared" si="34"/>
        <v>405</v>
      </c>
      <c r="T37" s="17">
        <f t="shared" si="34"/>
        <v>430</v>
      </c>
      <c r="U37" s="17">
        <f t="shared" si="34"/>
        <v>433</v>
      </c>
      <c r="V37" s="17">
        <f t="shared" si="34"/>
        <v>452</v>
      </c>
      <c r="W37" s="17">
        <f>SUM(W27:W35)</f>
        <v>462</v>
      </c>
      <c r="X37" s="4"/>
      <c r="Y37" s="20"/>
      <c r="Z37" s="3"/>
      <c r="AA37" s="3"/>
      <c r="AB37" s="3"/>
    </row>
    <row r="38" spans="1:28" x14ac:dyDescent="0.2">
      <c r="A38" s="42" t="s">
        <v>27</v>
      </c>
      <c r="B38" s="17" t="s">
        <v>129</v>
      </c>
      <c r="C38" s="17">
        <v>1</v>
      </c>
      <c r="D38" s="17">
        <v>2</v>
      </c>
      <c r="E38" s="17">
        <v>3</v>
      </c>
      <c r="F38" s="17">
        <v>4</v>
      </c>
      <c r="G38" s="17">
        <v>5</v>
      </c>
      <c r="H38" s="17">
        <v>6</v>
      </c>
      <c r="I38" s="17">
        <v>7</v>
      </c>
      <c r="J38" s="17">
        <v>8</v>
      </c>
      <c r="K38" s="17">
        <v>9</v>
      </c>
      <c r="L38" s="17">
        <v>10</v>
      </c>
      <c r="M38" s="29">
        <v>11</v>
      </c>
      <c r="N38" s="17">
        <v>12</v>
      </c>
      <c r="O38" s="17">
        <v>13</v>
      </c>
      <c r="P38" s="17">
        <v>14</v>
      </c>
      <c r="Q38" s="17">
        <v>15</v>
      </c>
      <c r="R38" s="29">
        <v>16</v>
      </c>
      <c r="S38" s="29">
        <v>17</v>
      </c>
      <c r="T38" s="17">
        <v>18</v>
      </c>
      <c r="U38" s="17">
        <v>19</v>
      </c>
      <c r="V38" s="17">
        <v>20</v>
      </c>
      <c r="W38" s="17" t="s">
        <v>2</v>
      </c>
      <c r="X38" s="4"/>
      <c r="Y38" s="21"/>
      <c r="Z38" s="3"/>
      <c r="AA38" s="3"/>
      <c r="AB38" s="3"/>
    </row>
    <row r="39" spans="1:28" x14ac:dyDescent="0.2">
      <c r="A39" s="43" t="s">
        <v>146</v>
      </c>
      <c r="B39" s="41">
        <f>14+10</f>
        <v>24</v>
      </c>
      <c r="C39" s="41">
        <v>10</v>
      </c>
      <c r="D39" s="41">
        <v>10</v>
      </c>
      <c r="E39" s="41">
        <v>10</v>
      </c>
      <c r="F39" s="41">
        <v>10</v>
      </c>
      <c r="G39" s="41">
        <v>10</v>
      </c>
      <c r="H39" s="41">
        <v>10</v>
      </c>
      <c r="I39" s="17">
        <v>6</v>
      </c>
      <c r="J39" s="17"/>
      <c r="K39" s="41">
        <f>14+10</f>
        <v>24</v>
      </c>
      <c r="L39" s="41">
        <v>10</v>
      </c>
      <c r="M39" s="41">
        <f>4+10</f>
        <v>14</v>
      </c>
      <c r="N39" s="41">
        <v>10</v>
      </c>
      <c r="O39" s="41">
        <v>10</v>
      </c>
      <c r="P39" s="41">
        <v>10</v>
      </c>
      <c r="Q39" s="41">
        <v>10</v>
      </c>
      <c r="R39" s="41">
        <f>1+10</f>
        <v>11</v>
      </c>
      <c r="S39" s="41">
        <f>8+10</f>
        <v>18</v>
      </c>
      <c r="T39" s="41">
        <v>10</v>
      </c>
      <c r="U39" s="41">
        <f>9+10</f>
        <v>19</v>
      </c>
      <c r="V39" s="41">
        <v>10</v>
      </c>
      <c r="W39" s="41">
        <f>SUM(B39:V39)+50</f>
        <v>296</v>
      </c>
      <c r="X39" s="4"/>
      <c r="Y39" s="22"/>
      <c r="Z39" s="3"/>
      <c r="AA39" s="3"/>
      <c r="AB39" s="3"/>
    </row>
    <row r="40" spans="1:28" x14ac:dyDescent="0.2">
      <c r="A40" s="2" t="s">
        <v>147</v>
      </c>
      <c r="B40" s="17">
        <f>2</f>
        <v>2</v>
      </c>
      <c r="C40" s="17">
        <f>1</f>
        <v>1</v>
      </c>
      <c r="D40" s="17"/>
      <c r="E40" s="17">
        <f>6</f>
        <v>6</v>
      </c>
      <c r="F40" s="17"/>
      <c r="G40" s="17"/>
      <c r="H40" s="17"/>
      <c r="I40" s="17">
        <f>14+5</f>
        <v>19</v>
      </c>
      <c r="J40" s="17">
        <f>12+5</f>
        <v>17</v>
      </c>
      <c r="K40" s="17">
        <f>8</f>
        <v>8</v>
      </c>
      <c r="L40" s="17">
        <f>1</f>
        <v>1</v>
      </c>
      <c r="M40" s="17">
        <f>12+5</f>
        <v>17</v>
      </c>
      <c r="N40" s="17">
        <v>5</v>
      </c>
      <c r="O40" s="17">
        <f>5+5</f>
        <v>10</v>
      </c>
      <c r="P40" s="17">
        <v>5</v>
      </c>
      <c r="Q40" s="17">
        <v>5</v>
      </c>
      <c r="R40" s="17">
        <f>5+5</f>
        <v>10</v>
      </c>
      <c r="S40" s="17">
        <f>9+5</f>
        <v>14</v>
      </c>
      <c r="T40" s="17">
        <v>5</v>
      </c>
      <c r="U40" s="17">
        <v>5</v>
      </c>
      <c r="V40" s="17">
        <v>5</v>
      </c>
      <c r="W40" s="17">
        <f>SUM(B40:V40)+30</f>
        <v>165</v>
      </c>
      <c r="X40" s="4"/>
      <c r="Y40" s="30"/>
      <c r="Z40" s="3"/>
      <c r="AA40" s="3"/>
      <c r="AB40" s="3"/>
    </row>
    <row r="41" spans="1:28" x14ac:dyDescent="0.2">
      <c r="A41" s="48" t="s">
        <v>148</v>
      </c>
      <c r="B41" s="17">
        <f>1</f>
        <v>1</v>
      </c>
      <c r="C41" s="17">
        <f>7</f>
        <v>7</v>
      </c>
      <c r="D41" s="17"/>
      <c r="E41" s="17">
        <f>5</f>
        <v>5</v>
      </c>
      <c r="F41" s="17"/>
      <c r="G41" s="17"/>
      <c r="H41" s="17"/>
      <c r="I41" s="47">
        <f>-10</f>
        <v>-10</v>
      </c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>
        <f>SUM(B41:V41)</f>
        <v>3</v>
      </c>
      <c r="X41" s="4"/>
      <c r="Y41" s="23"/>
      <c r="Z41" s="3"/>
    </row>
    <row r="42" spans="1:28" x14ac:dyDescent="0.2">
      <c r="A42" s="2" t="s">
        <v>50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>
        <f>10</f>
        <v>10</v>
      </c>
      <c r="M42" s="17"/>
      <c r="N42" s="17"/>
      <c r="O42" s="17"/>
      <c r="P42" s="17">
        <f>16</f>
        <v>16</v>
      </c>
      <c r="Q42" s="17"/>
      <c r="R42" s="17"/>
      <c r="S42" s="17"/>
      <c r="T42" s="17"/>
      <c r="U42" s="17"/>
      <c r="V42" s="17"/>
      <c r="W42" s="17">
        <f t="shared" ref="W42:W47" si="35">SUM(B42:V42)</f>
        <v>26</v>
      </c>
      <c r="X42" s="4"/>
    </row>
    <row r="43" spans="1:28" x14ac:dyDescent="0.2">
      <c r="A43" s="48" t="s">
        <v>48</v>
      </c>
      <c r="B43" s="17"/>
      <c r="C43" s="17">
        <f>9</f>
        <v>9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47">
        <f>-10</f>
        <v>-10</v>
      </c>
      <c r="O43" s="47"/>
      <c r="P43" s="47"/>
      <c r="Q43" s="47"/>
      <c r="R43" s="47"/>
      <c r="S43" s="47"/>
      <c r="T43" s="47"/>
      <c r="U43" s="47"/>
      <c r="V43" s="47"/>
      <c r="W43" s="47">
        <f t="shared" si="35"/>
        <v>-1</v>
      </c>
      <c r="X43" s="4"/>
      <c r="Y43" s="6"/>
      <c r="Z43" s="1"/>
    </row>
    <row r="44" spans="1:28" x14ac:dyDescent="0.2">
      <c r="A44" s="48" t="s">
        <v>54</v>
      </c>
      <c r="B44" s="17"/>
      <c r="C44" s="17">
        <f>12</f>
        <v>12</v>
      </c>
      <c r="D44" s="17"/>
      <c r="E44" s="17">
        <f>7</f>
        <v>7</v>
      </c>
      <c r="F44" s="17"/>
      <c r="G44" s="17">
        <f>5</f>
        <v>5</v>
      </c>
      <c r="H44" s="17"/>
      <c r="I44" s="17"/>
      <c r="J44" s="17"/>
      <c r="K44" s="17"/>
      <c r="L44" s="17"/>
      <c r="M44" s="17"/>
      <c r="N44" s="47">
        <f>-10</f>
        <v>-10</v>
      </c>
      <c r="O44" s="47"/>
      <c r="P44" s="47"/>
      <c r="Q44" s="47"/>
      <c r="R44" s="47"/>
      <c r="S44" s="47"/>
      <c r="T44" s="47"/>
      <c r="U44" s="47"/>
      <c r="V44" s="47"/>
      <c r="W44" s="47">
        <f t="shared" si="35"/>
        <v>14</v>
      </c>
      <c r="X44" s="4"/>
      <c r="Y44" s="6"/>
      <c r="Z44" s="1"/>
    </row>
    <row r="45" spans="1:28" x14ac:dyDescent="0.2">
      <c r="A45" s="48" t="s">
        <v>149</v>
      </c>
      <c r="B45" s="17"/>
      <c r="C45" s="17"/>
      <c r="D45" s="17"/>
      <c r="E45" s="17"/>
      <c r="F45" s="17"/>
      <c r="G45" s="47">
        <f>-10</f>
        <v>-10</v>
      </c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>
        <f>SUM(B45:V45)</f>
        <v>-10</v>
      </c>
      <c r="X45" s="4"/>
      <c r="Y45" s="6"/>
      <c r="Z45" s="1"/>
    </row>
    <row r="46" spans="1:28" x14ac:dyDescent="0.2">
      <c r="A46" s="2" t="s">
        <v>150</v>
      </c>
      <c r="B46" s="17"/>
      <c r="C46" s="17"/>
      <c r="D46" s="17"/>
      <c r="E46" s="17"/>
      <c r="F46" s="17"/>
      <c r="G46" s="17"/>
      <c r="H46" s="17"/>
      <c r="I46" s="17">
        <f>1</f>
        <v>1</v>
      </c>
      <c r="J46" s="35">
        <f>25+3</f>
        <v>28</v>
      </c>
      <c r="K46" s="17"/>
      <c r="L46" s="17">
        <f>5+3</f>
        <v>8</v>
      </c>
      <c r="M46" s="17">
        <f>20+6</f>
        <v>26</v>
      </c>
      <c r="N46" s="17">
        <v>6</v>
      </c>
      <c r="O46" s="17">
        <v>6</v>
      </c>
      <c r="P46" s="17">
        <v>6</v>
      </c>
      <c r="Q46" s="17">
        <v>6</v>
      </c>
      <c r="R46" s="17">
        <v>6</v>
      </c>
      <c r="S46" s="17">
        <f>14+6</f>
        <v>20</v>
      </c>
      <c r="T46" s="17">
        <v>6</v>
      </c>
      <c r="U46" s="17">
        <v>6</v>
      </c>
      <c r="V46" s="17">
        <v>6</v>
      </c>
      <c r="W46" s="17">
        <f>SUM(B46:V46)+30</f>
        <v>161</v>
      </c>
      <c r="X46" s="4"/>
      <c r="Y46" s="6"/>
      <c r="Z46" s="1"/>
    </row>
    <row r="47" spans="1:28" x14ac:dyDescent="0.2">
      <c r="A47" s="2" t="s">
        <v>151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>
        <f>6</f>
        <v>6</v>
      </c>
      <c r="Q47" s="17"/>
      <c r="R47" s="17">
        <v>3</v>
      </c>
      <c r="S47" s="17">
        <v>3</v>
      </c>
      <c r="T47" s="17">
        <v>3</v>
      </c>
      <c r="U47" s="17">
        <v>3</v>
      </c>
      <c r="V47" s="17">
        <v>3</v>
      </c>
      <c r="W47" s="17">
        <f>SUM(B47:V47)+10</f>
        <v>31</v>
      </c>
      <c r="X47" s="4"/>
      <c r="Y47" s="6"/>
      <c r="Z47" s="1"/>
    </row>
    <row r="48" spans="1:28" x14ac:dyDescent="0.2">
      <c r="A48" s="2" t="s">
        <v>9</v>
      </c>
      <c r="B48" s="17">
        <f t="shared" ref="B48:U48" si="36">SUM(B39:B47)</f>
        <v>27</v>
      </c>
      <c r="C48" s="17">
        <f t="shared" si="36"/>
        <v>39</v>
      </c>
      <c r="D48" s="17">
        <f t="shared" si="36"/>
        <v>10</v>
      </c>
      <c r="E48" s="17">
        <f t="shared" si="36"/>
        <v>28</v>
      </c>
      <c r="F48" s="17">
        <f t="shared" si="36"/>
        <v>10</v>
      </c>
      <c r="G48" s="17">
        <f t="shared" si="36"/>
        <v>5</v>
      </c>
      <c r="H48" s="17">
        <f t="shared" si="36"/>
        <v>10</v>
      </c>
      <c r="I48" s="17">
        <f t="shared" si="36"/>
        <v>16</v>
      </c>
      <c r="J48" s="17">
        <f t="shared" si="36"/>
        <v>45</v>
      </c>
      <c r="K48" s="17">
        <f t="shared" si="36"/>
        <v>32</v>
      </c>
      <c r="L48" s="17">
        <f t="shared" si="36"/>
        <v>29</v>
      </c>
      <c r="M48" s="17">
        <f t="shared" si="36"/>
        <v>57</v>
      </c>
      <c r="N48" s="17">
        <f t="shared" si="36"/>
        <v>1</v>
      </c>
      <c r="O48" s="17">
        <f t="shared" si="36"/>
        <v>26</v>
      </c>
      <c r="P48" s="17">
        <f t="shared" si="36"/>
        <v>43</v>
      </c>
      <c r="Q48" s="17">
        <f t="shared" si="36"/>
        <v>21</v>
      </c>
      <c r="R48" s="17">
        <f t="shared" si="36"/>
        <v>30</v>
      </c>
      <c r="S48" s="17">
        <f t="shared" si="36"/>
        <v>55</v>
      </c>
      <c r="T48" s="17">
        <f t="shared" si="36"/>
        <v>24</v>
      </c>
      <c r="U48" s="17">
        <f t="shared" si="36"/>
        <v>33</v>
      </c>
      <c r="V48" s="17">
        <f t="shared" ref="V48" si="37">SUM(V39:V47)</f>
        <v>24</v>
      </c>
      <c r="W48" s="17">
        <f>SUM(W39:W47)</f>
        <v>685</v>
      </c>
      <c r="X48" s="4"/>
      <c r="Y48" s="6"/>
      <c r="Z48" s="1"/>
    </row>
    <row r="49" spans="1:26" x14ac:dyDescent="0.2">
      <c r="A49" s="2" t="s">
        <v>3</v>
      </c>
      <c r="B49" s="17">
        <f>B48</f>
        <v>27</v>
      </c>
      <c r="C49" s="17">
        <f t="shared" ref="C49:E49" si="38">B49+C48</f>
        <v>66</v>
      </c>
      <c r="D49" s="17">
        <f t="shared" si="38"/>
        <v>76</v>
      </c>
      <c r="E49" s="17">
        <f t="shared" si="38"/>
        <v>104</v>
      </c>
      <c r="F49" s="17">
        <f t="shared" ref="F49" si="39">E49+F48</f>
        <v>114</v>
      </c>
      <c r="G49" s="17">
        <f t="shared" ref="G49" si="40">F49+G48</f>
        <v>119</v>
      </c>
      <c r="H49" s="17">
        <f t="shared" ref="H49:N49" si="41">G49+H48</f>
        <v>129</v>
      </c>
      <c r="I49" s="17">
        <f t="shared" si="41"/>
        <v>145</v>
      </c>
      <c r="J49" s="17">
        <f t="shared" si="41"/>
        <v>190</v>
      </c>
      <c r="K49" s="17">
        <f t="shared" si="41"/>
        <v>222</v>
      </c>
      <c r="L49" s="17">
        <f t="shared" si="41"/>
        <v>251</v>
      </c>
      <c r="M49" s="17">
        <f t="shared" si="41"/>
        <v>308</v>
      </c>
      <c r="N49" s="17">
        <f t="shared" si="41"/>
        <v>309</v>
      </c>
      <c r="O49" s="17">
        <f t="shared" ref="O49" si="42">N49+O48</f>
        <v>335</v>
      </c>
      <c r="P49" s="17">
        <f t="shared" ref="P49:V49" si="43">O49+P48</f>
        <v>378</v>
      </c>
      <c r="Q49" s="17">
        <f t="shared" si="43"/>
        <v>399</v>
      </c>
      <c r="R49" s="17">
        <f t="shared" si="43"/>
        <v>429</v>
      </c>
      <c r="S49" s="17">
        <f t="shared" si="43"/>
        <v>484</v>
      </c>
      <c r="T49" s="17">
        <f t="shared" si="43"/>
        <v>508</v>
      </c>
      <c r="U49" s="17">
        <f t="shared" si="43"/>
        <v>541</v>
      </c>
      <c r="V49" s="17">
        <f t="shared" si="43"/>
        <v>565</v>
      </c>
      <c r="W49" s="17">
        <f>SUM(W39:W47)</f>
        <v>685</v>
      </c>
      <c r="X49" s="4"/>
      <c r="Y49" s="6"/>
      <c r="Z49" s="1"/>
    </row>
    <row r="50" spans="1:26" x14ac:dyDescent="0.2">
      <c r="A50" s="42" t="s">
        <v>25</v>
      </c>
      <c r="B50" s="29" t="s">
        <v>129</v>
      </c>
      <c r="C50" s="29">
        <v>1</v>
      </c>
      <c r="D50" s="29">
        <v>2</v>
      </c>
      <c r="E50" s="29">
        <v>3</v>
      </c>
      <c r="F50" s="17">
        <v>4</v>
      </c>
      <c r="G50" s="17">
        <v>5</v>
      </c>
      <c r="H50" s="17">
        <v>6</v>
      </c>
      <c r="I50" s="17">
        <v>7</v>
      </c>
      <c r="J50" s="17">
        <v>8</v>
      </c>
      <c r="K50" s="17">
        <v>9</v>
      </c>
      <c r="L50" s="17">
        <v>10</v>
      </c>
      <c r="M50" s="17">
        <v>11</v>
      </c>
      <c r="N50" s="17">
        <v>12</v>
      </c>
      <c r="O50" s="17">
        <v>13</v>
      </c>
      <c r="P50" s="29">
        <v>14</v>
      </c>
      <c r="Q50" s="17">
        <v>15</v>
      </c>
      <c r="R50" s="17">
        <v>16</v>
      </c>
      <c r="S50" s="17">
        <v>17</v>
      </c>
      <c r="T50" s="29">
        <v>18</v>
      </c>
      <c r="U50" s="17">
        <v>19</v>
      </c>
      <c r="V50" s="17">
        <v>20</v>
      </c>
      <c r="W50" s="17" t="s">
        <v>2</v>
      </c>
      <c r="X50" s="4"/>
      <c r="Y50" s="6"/>
      <c r="Z50" s="1"/>
    </row>
    <row r="51" spans="1:26" x14ac:dyDescent="0.2">
      <c r="A51" s="2" t="s">
        <v>49</v>
      </c>
      <c r="B51" s="17">
        <f>7</f>
        <v>7</v>
      </c>
      <c r="C51" s="17">
        <f>14</f>
        <v>14</v>
      </c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>
        <f>8</f>
        <v>8</v>
      </c>
      <c r="P51" s="17">
        <f>14</f>
        <v>14</v>
      </c>
      <c r="Q51" s="17"/>
      <c r="R51" s="17"/>
      <c r="S51" s="17"/>
      <c r="T51" s="17"/>
      <c r="U51" s="17"/>
      <c r="V51" s="17"/>
      <c r="W51" s="17">
        <f>SUM(B51:V51)</f>
        <v>43</v>
      </c>
      <c r="X51" s="4"/>
      <c r="Y51" s="6"/>
      <c r="Z51" s="1"/>
    </row>
    <row r="52" spans="1:26" x14ac:dyDescent="0.2">
      <c r="A52" s="48" t="s">
        <v>56</v>
      </c>
      <c r="B52" s="31">
        <f>25+15</f>
        <v>40</v>
      </c>
      <c r="C52" s="32">
        <f>20+15</f>
        <v>35</v>
      </c>
      <c r="D52" s="32">
        <v>15</v>
      </c>
      <c r="E52" s="32">
        <f>14+15</f>
        <v>29</v>
      </c>
      <c r="F52" s="32">
        <v>15</v>
      </c>
      <c r="G52" s="32">
        <v>15</v>
      </c>
      <c r="H52" s="32">
        <v>15</v>
      </c>
      <c r="I52" s="17"/>
      <c r="J52" s="17"/>
      <c r="K52" s="17">
        <f>16</f>
        <v>16</v>
      </c>
      <c r="L52" s="17"/>
      <c r="M52" s="17"/>
      <c r="N52" s="47">
        <f>-10</f>
        <v>-10</v>
      </c>
      <c r="O52" s="47"/>
      <c r="P52" s="47"/>
      <c r="Q52" s="47"/>
      <c r="R52" s="47"/>
      <c r="S52" s="47"/>
      <c r="T52" s="47"/>
      <c r="U52" s="47"/>
      <c r="V52" s="47"/>
      <c r="W52" s="47">
        <f t="shared" ref="W52" si="44">SUM(B52:V52)</f>
        <v>170</v>
      </c>
      <c r="X52" s="4"/>
      <c r="Y52" s="6"/>
      <c r="Z52" s="1"/>
    </row>
    <row r="53" spans="1:26" x14ac:dyDescent="0.2">
      <c r="A53" s="2" t="s">
        <v>35</v>
      </c>
      <c r="B53" s="17"/>
      <c r="C53" s="17"/>
      <c r="D53" s="17">
        <f>6</f>
        <v>6</v>
      </c>
      <c r="E53" s="17"/>
      <c r="F53" s="17"/>
      <c r="G53" s="17"/>
      <c r="H53" s="17"/>
      <c r="I53" s="17"/>
      <c r="J53" s="17"/>
      <c r="K53" s="17"/>
      <c r="L53" s="17"/>
      <c r="M53" s="50">
        <v>10</v>
      </c>
      <c r="N53" s="50">
        <v>10</v>
      </c>
      <c r="O53" s="50">
        <v>10</v>
      </c>
      <c r="P53" s="50">
        <v>10</v>
      </c>
      <c r="Q53" s="50">
        <f>8+10</f>
        <v>18</v>
      </c>
      <c r="R53" s="50">
        <v>10</v>
      </c>
      <c r="S53" s="17"/>
      <c r="T53" s="17">
        <f>10</f>
        <v>10</v>
      </c>
      <c r="U53" s="17"/>
      <c r="V53" s="17">
        <f>5</f>
        <v>5</v>
      </c>
      <c r="W53" s="17">
        <f t="shared" ref="W53:W58" si="45">SUM(B53:V53)</f>
        <v>89</v>
      </c>
      <c r="X53" s="4"/>
      <c r="Y53" s="6"/>
      <c r="Z53" s="1"/>
    </row>
    <row r="54" spans="1:26" x14ac:dyDescent="0.2">
      <c r="A54" s="2" t="s">
        <v>37</v>
      </c>
      <c r="B54" s="17"/>
      <c r="C54" s="17"/>
      <c r="D54" s="35">
        <f>25+6</f>
        <v>31</v>
      </c>
      <c r="E54" s="17">
        <v>3</v>
      </c>
      <c r="F54" s="17"/>
      <c r="G54" s="17">
        <f>12</f>
        <v>12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35">
        <f>25</f>
        <v>25</v>
      </c>
      <c r="U54" s="17"/>
      <c r="V54" s="35">
        <f>25</f>
        <v>25</v>
      </c>
      <c r="W54" s="17">
        <f>SUM(B54:V54)</f>
        <v>96</v>
      </c>
      <c r="X54" s="4"/>
      <c r="Y54" s="4"/>
      <c r="Z54" s="1"/>
    </row>
    <row r="55" spans="1:26" x14ac:dyDescent="0.2">
      <c r="A55" s="2" t="s">
        <v>152</v>
      </c>
      <c r="B55" s="17"/>
      <c r="C55" s="17"/>
      <c r="D55" s="17"/>
      <c r="E55" s="17"/>
      <c r="F55" s="17"/>
      <c r="G55" s="17"/>
      <c r="H55" s="17"/>
      <c r="I55" s="17">
        <f>2</f>
        <v>2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>
        <f t="shared" si="45"/>
        <v>2</v>
      </c>
      <c r="X55" s="4"/>
      <c r="Y55" s="6"/>
      <c r="Z55" s="1"/>
    </row>
    <row r="56" spans="1:26" x14ac:dyDescent="0.2">
      <c r="A56" s="2" t="s">
        <v>153</v>
      </c>
      <c r="B56" s="17"/>
      <c r="C56" s="17"/>
      <c r="D56" s="17"/>
      <c r="E56" s="17">
        <f>1</f>
        <v>1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>
        <f>3</f>
        <v>3</v>
      </c>
      <c r="T56" s="17"/>
      <c r="U56" s="17"/>
      <c r="V56" s="17"/>
      <c r="W56" s="17">
        <f t="shared" si="45"/>
        <v>4</v>
      </c>
      <c r="X56" s="4"/>
      <c r="Y56" s="6"/>
      <c r="Z56" s="1"/>
    </row>
    <row r="57" spans="1:26" x14ac:dyDescent="0.2">
      <c r="A57" s="2" t="s">
        <v>154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>
        <f>14</f>
        <v>14</v>
      </c>
      <c r="M57" s="17"/>
      <c r="N57" s="17"/>
      <c r="O57" s="17"/>
      <c r="P57" s="35">
        <f>25</f>
        <v>25</v>
      </c>
      <c r="Q57" s="17"/>
      <c r="R57" s="17"/>
      <c r="S57" s="17"/>
      <c r="T57" s="17">
        <f>14</f>
        <v>14</v>
      </c>
      <c r="U57" s="17">
        <f>16</f>
        <v>16</v>
      </c>
      <c r="V57" s="17"/>
      <c r="W57" s="17">
        <f t="shared" si="45"/>
        <v>69</v>
      </c>
      <c r="X57" s="4"/>
      <c r="Y57" s="6"/>
      <c r="Z57" s="1"/>
    </row>
    <row r="58" spans="1:26" x14ac:dyDescent="0.2">
      <c r="A58" s="2" t="s">
        <v>155</v>
      </c>
      <c r="B58" s="17"/>
      <c r="C58" s="17">
        <f>10</f>
        <v>10</v>
      </c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35">
        <f>25</f>
        <v>25</v>
      </c>
      <c r="T58" s="17"/>
      <c r="U58" s="17"/>
      <c r="V58" s="17"/>
      <c r="W58" s="17">
        <f t="shared" si="45"/>
        <v>35</v>
      </c>
      <c r="X58" s="4"/>
      <c r="Y58" s="6"/>
      <c r="Z58" s="1"/>
    </row>
    <row r="59" spans="1:26" x14ac:dyDescent="0.2">
      <c r="A59" s="2" t="s">
        <v>39</v>
      </c>
      <c r="B59" s="17"/>
      <c r="C59" s="17"/>
      <c r="D59" s="17"/>
      <c r="E59" s="17"/>
      <c r="F59" s="17"/>
      <c r="G59" s="17"/>
      <c r="H59" s="17"/>
      <c r="I59" s="17">
        <f>8</f>
        <v>8</v>
      </c>
      <c r="J59" s="17"/>
      <c r="K59" s="17">
        <f>1</f>
        <v>1</v>
      </c>
      <c r="L59" s="17"/>
      <c r="M59" s="17">
        <f>8</f>
        <v>8</v>
      </c>
      <c r="N59" s="17"/>
      <c r="O59" s="17">
        <f>3</f>
        <v>3</v>
      </c>
      <c r="P59" s="17"/>
      <c r="Q59" s="17"/>
      <c r="R59" s="17"/>
      <c r="S59" s="17"/>
      <c r="T59" s="17"/>
      <c r="U59" s="17"/>
      <c r="V59" s="17"/>
      <c r="W59" s="17">
        <f>SUM(B59:V59)</f>
        <v>20</v>
      </c>
      <c r="X59" s="4"/>
      <c r="Y59" s="6"/>
      <c r="Z59" s="1"/>
    </row>
    <row r="60" spans="1:26" x14ac:dyDescent="0.2">
      <c r="A60" s="2" t="s">
        <v>9</v>
      </c>
      <c r="B60" s="17">
        <f t="shared" ref="B60:U60" si="46">SUM(B51:B59)</f>
        <v>47</v>
      </c>
      <c r="C60" s="17">
        <f t="shared" si="46"/>
        <v>59</v>
      </c>
      <c r="D60" s="17">
        <f t="shared" si="46"/>
        <v>52</v>
      </c>
      <c r="E60" s="17">
        <f t="shared" si="46"/>
        <v>33</v>
      </c>
      <c r="F60" s="17">
        <f t="shared" si="46"/>
        <v>15</v>
      </c>
      <c r="G60" s="17">
        <f t="shared" si="46"/>
        <v>27</v>
      </c>
      <c r="H60" s="17">
        <f t="shared" si="46"/>
        <v>15</v>
      </c>
      <c r="I60" s="17">
        <f t="shared" si="46"/>
        <v>10</v>
      </c>
      <c r="J60" s="17">
        <f t="shared" si="46"/>
        <v>0</v>
      </c>
      <c r="K60" s="17">
        <f t="shared" si="46"/>
        <v>17</v>
      </c>
      <c r="L60" s="17">
        <f t="shared" si="46"/>
        <v>14</v>
      </c>
      <c r="M60" s="17">
        <f t="shared" si="46"/>
        <v>18</v>
      </c>
      <c r="N60" s="17">
        <f t="shared" si="46"/>
        <v>0</v>
      </c>
      <c r="O60" s="17">
        <f t="shared" si="46"/>
        <v>21</v>
      </c>
      <c r="P60" s="17">
        <f t="shared" si="46"/>
        <v>49</v>
      </c>
      <c r="Q60" s="17">
        <f t="shared" si="46"/>
        <v>18</v>
      </c>
      <c r="R60" s="17">
        <f t="shared" si="46"/>
        <v>10</v>
      </c>
      <c r="S60" s="17">
        <f t="shared" si="46"/>
        <v>28</v>
      </c>
      <c r="T60" s="17">
        <f t="shared" si="46"/>
        <v>49</v>
      </c>
      <c r="U60" s="17">
        <f t="shared" si="46"/>
        <v>16</v>
      </c>
      <c r="V60" s="17">
        <f t="shared" ref="V60" si="47">SUM(V51:V59)</f>
        <v>30</v>
      </c>
      <c r="W60" s="17">
        <f>SUM(W51:W59)</f>
        <v>528</v>
      </c>
      <c r="X60" s="4"/>
      <c r="Y60" s="6"/>
      <c r="Z60" s="1"/>
    </row>
    <row r="61" spans="1:26" x14ac:dyDescent="0.2">
      <c r="A61" s="2" t="s">
        <v>3</v>
      </c>
      <c r="B61" s="17">
        <f>B60</f>
        <v>47</v>
      </c>
      <c r="C61" s="17">
        <f t="shared" ref="C61:E61" si="48">B61+C60</f>
        <v>106</v>
      </c>
      <c r="D61" s="17">
        <f t="shared" si="48"/>
        <v>158</v>
      </c>
      <c r="E61" s="17">
        <f t="shared" si="48"/>
        <v>191</v>
      </c>
      <c r="F61" s="17">
        <f t="shared" ref="F61" si="49">E61+F60</f>
        <v>206</v>
      </c>
      <c r="G61" s="17">
        <f t="shared" ref="G61" si="50">F61+G60</f>
        <v>233</v>
      </c>
      <c r="H61" s="17">
        <f t="shared" ref="H61:N61" si="51">G61+H60</f>
        <v>248</v>
      </c>
      <c r="I61" s="17">
        <f t="shared" si="51"/>
        <v>258</v>
      </c>
      <c r="J61" s="17">
        <f t="shared" si="51"/>
        <v>258</v>
      </c>
      <c r="K61" s="17">
        <f t="shared" si="51"/>
        <v>275</v>
      </c>
      <c r="L61" s="17">
        <f t="shared" si="51"/>
        <v>289</v>
      </c>
      <c r="M61" s="17">
        <f t="shared" si="51"/>
        <v>307</v>
      </c>
      <c r="N61" s="17">
        <f t="shared" si="51"/>
        <v>307</v>
      </c>
      <c r="O61" s="17">
        <f t="shared" ref="O61" si="52">N61+O60</f>
        <v>328</v>
      </c>
      <c r="P61" s="17">
        <f t="shared" ref="P61:V61" si="53">O61+P60</f>
        <v>377</v>
      </c>
      <c r="Q61" s="17">
        <f t="shared" si="53"/>
        <v>395</v>
      </c>
      <c r="R61" s="17">
        <f t="shared" si="53"/>
        <v>405</v>
      </c>
      <c r="S61" s="17">
        <f t="shared" si="53"/>
        <v>433</v>
      </c>
      <c r="T61" s="17">
        <f t="shared" si="53"/>
        <v>482</v>
      </c>
      <c r="U61" s="17">
        <f t="shared" si="53"/>
        <v>498</v>
      </c>
      <c r="V61" s="17">
        <f t="shared" si="53"/>
        <v>528</v>
      </c>
      <c r="W61" s="17">
        <f>SUM(W51:W59)</f>
        <v>528</v>
      </c>
      <c r="X61" s="1"/>
      <c r="Y61" s="6"/>
      <c r="Z61" s="1"/>
    </row>
    <row r="62" spans="1:26" x14ac:dyDescent="0.2">
      <c r="A62" s="42" t="s">
        <v>131</v>
      </c>
      <c r="B62" s="17" t="s">
        <v>129</v>
      </c>
      <c r="C62" s="17">
        <v>1</v>
      </c>
      <c r="D62" s="17">
        <v>2</v>
      </c>
      <c r="E62" s="17">
        <v>3</v>
      </c>
      <c r="F62" s="17">
        <v>4</v>
      </c>
      <c r="G62" s="17">
        <v>5</v>
      </c>
      <c r="H62" s="17">
        <v>6</v>
      </c>
      <c r="I62" s="29">
        <v>7</v>
      </c>
      <c r="J62" s="29">
        <v>8</v>
      </c>
      <c r="K62" s="29">
        <v>9</v>
      </c>
      <c r="L62" s="17">
        <v>10</v>
      </c>
      <c r="M62" s="17">
        <v>11</v>
      </c>
      <c r="N62" s="17">
        <v>12</v>
      </c>
      <c r="O62" s="17">
        <v>13</v>
      </c>
      <c r="P62" s="17">
        <v>14</v>
      </c>
      <c r="Q62" s="17">
        <v>15</v>
      </c>
      <c r="R62" s="17">
        <v>16</v>
      </c>
      <c r="S62" s="17">
        <v>17</v>
      </c>
      <c r="T62" s="17">
        <v>18</v>
      </c>
      <c r="U62" s="29">
        <v>19</v>
      </c>
      <c r="V62" s="17">
        <v>20</v>
      </c>
      <c r="W62" s="17" t="s">
        <v>2</v>
      </c>
      <c r="X62" s="4"/>
      <c r="Y62" s="6"/>
      <c r="Z62" s="1"/>
    </row>
    <row r="63" spans="1:26" x14ac:dyDescent="0.2">
      <c r="A63" s="48" t="s">
        <v>156</v>
      </c>
      <c r="B63" s="17"/>
      <c r="C63" s="17"/>
      <c r="D63" s="17"/>
      <c r="E63" s="17"/>
      <c r="F63" s="17"/>
      <c r="G63" s="17"/>
      <c r="H63" s="47">
        <f>-10</f>
        <v>-10</v>
      </c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>
        <f>SUM(B63:V63)</f>
        <v>-10</v>
      </c>
      <c r="X63" s="4"/>
      <c r="Y63" s="4"/>
      <c r="Z63" s="1"/>
    </row>
    <row r="64" spans="1:26" x14ac:dyDescent="0.2">
      <c r="A64" s="2" t="s">
        <v>157</v>
      </c>
      <c r="B64" s="17"/>
      <c r="C64" s="17">
        <f>8</f>
        <v>8</v>
      </c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>
        <f>9</f>
        <v>9</v>
      </c>
      <c r="S64" s="17">
        <f>6</f>
        <v>6</v>
      </c>
      <c r="T64" s="17"/>
      <c r="U64" s="17"/>
      <c r="V64" s="17"/>
      <c r="W64" s="17">
        <f t="shared" ref="W64:W65" si="54">SUM(B64:V64)</f>
        <v>23</v>
      </c>
      <c r="X64" s="4"/>
      <c r="Y64" s="1"/>
      <c r="Z64" s="1"/>
    </row>
    <row r="65" spans="1:26" x14ac:dyDescent="0.2">
      <c r="A65" s="2" t="s">
        <v>158</v>
      </c>
      <c r="B65" s="17"/>
      <c r="C65" s="17">
        <v>3</v>
      </c>
      <c r="D65" s="17">
        <v>3</v>
      </c>
      <c r="E65" s="17">
        <v>3</v>
      </c>
      <c r="F65" s="17">
        <v>3</v>
      </c>
      <c r="G65" s="17">
        <v>3</v>
      </c>
      <c r="H65" s="17">
        <v>3</v>
      </c>
      <c r="I65" s="41">
        <f>12+10</f>
        <v>22</v>
      </c>
      <c r="J65" s="41">
        <v>10</v>
      </c>
      <c r="K65" s="17">
        <v>6</v>
      </c>
      <c r="L65" s="17">
        <v>6</v>
      </c>
      <c r="M65" s="17">
        <v>3</v>
      </c>
      <c r="N65" s="17">
        <v>3</v>
      </c>
      <c r="O65" s="17">
        <v>3</v>
      </c>
      <c r="P65" s="17"/>
      <c r="Q65" s="17"/>
      <c r="R65" s="17"/>
      <c r="S65" s="17"/>
      <c r="T65" s="17"/>
      <c r="U65" s="17">
        <f>7</f>
        <v>7</v>
      </c>
      <c r="V65" s="17"/>
      <c r="W65" s="17">
        <f t="shared" si="54"/>
        <v>78</v>
      </c>
      <c r="X65" s="4"/>
      <c r="Y65" s="1"/>
      <c r="Z65" s="1"/>
    </row>
    <row r="66" spans="1:26" x14ac:dyDescent="0.2">
      <c r="A66" s="48" t="s">
        <v>51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47">
        <f>-10</f>
        <v>-10</v>
      </c>
      <c r="O66" s="47"/>
      <c r="P66" s="47"/>
      <c r="Q66" s="47"/>
      <c r="R66" s="47"/>
      <c r="S66" s="47"/>
      <c r="T66" s="47"/>
      <c r="U66" s="47"/>
      <c r="V66" s="47"/>
      <c r="W66" s="47">
        <f>SUM(B66:V66)</f>
        <v>-10</v>
      </c>
      <c r="X66" s="4"/>
      <c r="Y66" s="1"/>
      <c r="Z66" s="1"/>
    </row>
    <row r="67" spans="1:26" x14ac:dyDescent="0.2">
      <c r="A67" s="40" t="s">
        <v>41</v>
      </c>
      <c r="B67" s="17">
        <f>20+10</f>
        <v>30</v>
      </c>
      <c r="C67" s="17">
        <v>10</v>
      </c>
      <c r="D67" s="17">
        <v>10</v>
      </c>
      <c r="E67" s="17">
        <v>10</v>
      </c>
      <c r="F67" s="17">
        <v>10</v>
      </c>
      <c r="G67" s="17">
        <v>10</v>
      </c>
      <c r="H67" s="17">
        <v>10</v>
      </c>
      <c r="I67" s="32">
        <f>16+15</f>
        <v>31</v>
      </c>
      <c r="J67" s="32">
        <f>14+15</f>
        <v>29</v>
      </c>
      <c r="K67" s="31">
        <f>25+15</f>
        <v>40</v>
      </c>
      <c r="L67" s="32">
        <f>3+15</f>
        <v>18</v>
      </c>
      <c r="M67" s="32">
        <f>10+15</f>
        <v>25</v>
      </c>
      <c r="N67" s="32">
        <f>4+15</f>
        <v>19</v>
      </c>
      <c r="O67" s="32">
        <f>4+15</f>
        <v>19</v>
      </c>
      <c r="P67" s="32">
        <f>1+15</f>
        <v>16</v>
      </c>
      <c r="Q67" s="32">
        <v>15</v>
      </c>
      <c r="R67" s="32">
        <f>4+15</f>
        <v>19</v>
      </c>
      <c r="S67" s="32">
        <f>16+15</f>
        <v>31</v>
      </c>
      <c r="T67" s="32">
        <v>15</v>
      </c>
      <c r="U67" s="31">
        <f>25+15</f>
        <v>40</v>
      </c>
      <c r="V67" s="32">
        <v>15</v>
      </c>
      <c r="W67" s="32">
        <f>SUM(B67:V67)+100</f>
        <v>522</v>
      </c>
      <c r="X67" s="4"/>
      <c r="Y67" s="1"/>
      <c r="Z67" s="1"/>
    </row>
    <row r="68" spans="1:26" x14ac:dyDescent="0.2">
      <c r="A68" s="48" t="s">
        <v>159</v>
      </c>
      <c r="B68" s="17"/>
      <c r="C68" s="17"/>
      <c r="D68" s="17">
        <f>7</f>
        <v>7</v>
      </c>
      <c r="E68" s="17"/>
      <c r="F68" s="17"/>
      <c r="G68" s="17"/>
      <c r="H68" s="17"/>
      <c r="I68" s="17"/>
      <c r="J68" s="17"/>
      <c r="K68" s="17"/>
      <c r="L68" s="17"/>
      <c r="M68" s="17"/>
      <c r="N68" s="47">
        <f>-10</f>
        <v>-10</v>
      </c>
      <c r="O68" s="47"/>
      <c r="P68" s="47"/>
      <c r="Q68" s="47"/>
      <c r="R68" s="47"/>
      <c r="S68" s="47"/>
      <c r="T68" s="47"/>
      <c r="U68" s="47"/>
      <c r="V68" s="47"/>
      <c r="W68" s="47">
        <f t="shared" ref="W67:W70" si="55">SUM(B68:V68)</f>
        <v>-3</v>
      </c>
      <c r="X68" s="4"/>
      <c r="Y68" s="1"/>
      <c r="Z68" s="1"/>
    </row>
    <row r="69" spans="1:26" x14ac:dyDescent="0.2">
      <c r="A69" s="2" t="s">
        <v>160</v>
      </c>
      <c r="B69" s="17">
        <f>4</f>
        <v>4</v>
      </c>
      <c r="C69" s="17"/>
      <c r="D69" s="17">
        <f>3</f>
        <v>3</v>
      </c>
      <c r="E69" s="17">
        <f>16</f>
        <v>16</v>
      </c>
      <c r="F69" s="17">
        <f>2</f>
        <v>2</v>
      </c>
      <c r="G69" s="17"/>
      <c r="H69" s="17"/>
      <c r="I69" s="17"/>
      <c r="J69" s="17"/>
      <c r="K69" s="17">
        <f>9</f>
        <v>9</v>
      </c>
      <c r="L69" s="17"/>
      <c r="M69" s="17"/>
      <c r="N69" s="17"/>
      <c r="O69" s="17">
        <f>7</f>
        <v>7</v>
      </c>
      <c r="P69" s="17"/>
      <c r="Q69" s="17"/>
      <c r="R69" s="17"/>
      <c r="S69" s="17"/>
      <c r="T69" s="17"/>
      <c r="U69" s="17">
        <f>14</f>
        <v>14</v>
      </c>
      <c r="V69" s="17"/>
      <c r="W69" s="17">
        <f t="shared" si="55"/>
        <v>55</v>
      </c>
      <c r="X69" s="4"/>
      <c r="Y69" s="1"/>
      <c r="Z69" s="1"/>
    </row>
    <row r="70" spans="1:26" x14ac:dyDescent="0.2">
      <c r="A70" s="48" t="s">
        <v>161</v>
      </c>
      <c r="B70" s="17"/>
      <c r="C70" s="17"/>
      <c r="D70" s="17">
        <f>9</f>
        <v>9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47">
        <f>-10</f>
        <v>-10</v>
      </c>
      <c r="R70" s="47"/>
      <c r="S70" s="47"/>
      <c r="T70" s="47"/>
      <c r="U70" s="47"/>
      <c r="V70" s="47"/>
      <c r="W70" s="47">
        <f t="shared" si="55"/>
        <v>-1</v>
      </c>
      <c r="X70" s="4"/>
      <c r="Y70" s="1"/>
      <c r="Z70" s="1"/>
    </row>
    <row r="71" spans="1:26" x14ac:dyDescent="0.2">
      <c r="A71" s="48" t="s">
        <v>162</v>
      </c>
      <c r="B71" s="17"/>
      <c r="C71" s="17"/>
      <c r="D71" s="17"/>
      <c r="E71" s="17"/>
      <c r="F71" s="17"/>
      <c r="G71" s="17"/>
      <c r="H71" s="17"/>
      <c r="I71" s="17">
        <v>3</v>
      </c>
      <c r="J71" s="17">
        <f>16+6</f>
        <v>22</v>
      </c>
      <c r="K71" s="17">
        <v>3</v>
      </c>
      <c r="L71" s="17"/>
      <c r="M71" s="17"/>
      <c r="N71" s="17"/>
      <c r="O71" s="47">
        <f>-10</f>
        <v>-10</v>
      </c>
      <c r="P71" s="47"/>
      <c r="Q71" s="47"/>
      <c r="R71" s="47"/>
      <c r="S71" s="47"/>
      <c r="T71" s="47"/>
      <c r="U71" s="47"/>
      <c r="V71" s="47"/>
      <c r="W71" s="47">
        <f>SUM(B71:V71)</f>
        <v>18</v>
      </c>
      <c r="X71" s="4"/>
      <c r="Y71" s="1"/>
      <c r="Z71" s="1"/>
    </row>
    <row r="72" spans="1:26" x14ac:dyDescent="0.2">
      <c r="A72" s="2" t="s">
        <v>9</v>
      </c>
      <c r="B72" s="17">
        <f t="shared" ref="B72:C72" si="56">SUM(B63:B71)</f>
        <v>34</v>
      </c>
      <c r="C72" s="17">
        <f t="shared" si="56"/>
        <v>21</v>
      </c>
      <c r="D72" s="17">
        <f t="shared" ref="D72:E72" si="57">SUM(D63:D71)</f>
        <v>32</v>
      </c>
      <c r="E72" s="17">
        <f t="shared" si="57"/>
        <v>29</v>
      </c>
      <c r="F72" s="17">
        <f t="shared" ref="F72:I72" si="58">SUM(F63:F71)</f>
        <v>15</v>
      </c>
      <c r="G72" s="17">
        <f t="shared" si="58"/>
        <v>13</v>
      </c>
      <c r="H72" s="17">
        <f t="shared" si="58"/>
        <v>3</v>
      </c>
      <c r="I72" s="17">
        <f t="shared" si="58"/>
        <v>56</v>
      </c>
      <c r="J72" s="17">
        <f t="shared" ref="J72:K72" si="59">SUM(J63:J71)</f>
        <v>61</v>
      </c>
      <c r="K72" s="17">
        <f t="shared" si="59"/>
        <v>58</v>
      </c>
      <c r="L72" s="17">
        <f t="shared" ref="L72:M72" si="60">SUM(L63:L71)</f>
        <v>24</v>
      </c>
      <c r="M72" s="17">
        <f t="shared" si="60"/>
        <v>28</v>
      </c>
      <c r="N72" s="17">
        <f t="shared" ref="N72:P72" si="61">SUM(N63:N71)</f>
        <v>2</v>
      </c>
      <c r="O72" s="17">
        <f t="shared" si="61"/>
        <v>19</v>
      </c>
      <c r="P72" s="17">
        <f t="shared" si="61"/>
        <v>16</v>
      </c>
      <c r="Q72" s="17">
        <f t="shared" ref="Q72:R72" si="62">SUM(Q63:Q71)</f>
        <v>5</v>
      </c>
      <c r="R72" s="17">
        <f t="shared" si="62"/>
        <v>28</v>
      </c>
      <c r="S72" s="17">
        <f t="shared" ref="S72:U72" si="63">SUM(S63:S71)</f>
        <v>37</v>
      </c>
      <c r="T72" s="17">
        <f t="shared" si="63"/>
        <v>15</v>
      </c>
      <c r="U72" s="17">
        <f t="shared" si="63"/>
        <v>61</v>
      </c>
      <c r="V72" s="17">
        <f t="shared" ref="V72" si="64">SUM(V63:V71)</f>
        <v>15</v>
      </c>
      <c r="W72" s="17">
        <f>SUM(W63:W71)</f>
        <v>672</v>
      </c>
      <c r="X72" s="1"/>
      <c r="Y72" s="1"/>
      <c r="Z72" s="1"/>
    </row>
    <row r="73" spans="1:26" x14ac:dyDescent="0.2">
      <c r="A73" s="2" t="s">
        <v>3</v>
      </c>
      <c r="B73" s="17">
        <f>B72</f>
        <v>34</v>
      </c>
      <c r="C73" s="17">
        <f t="shared" ref="C73:E73" si="65">B73+C72</f>
        <v>55</v>
      </c>
      <c r="D73" s="17">
        <f t="shared" si="65"/>
        <v>87</v>
      </c>
      <c r="E73" s="17">
        <f t="shared" si="65"/>
        <v>116</v>
      </c>
      <c r="F73" s="17">
        <f t="shared" ref="F73" si="66">E73+F72</f>
        <v>131</v>
      </c>
      <c r="G73" s="17">
        <f t="shared" ref="G73" si="67">F73+G72</f>
        <v>144</v>
      </c>
      <c r="H73" s="17">
        <f t="shared" ref="H73:N73" si="68">G73+H72</f>
        <v>147</v>
      </c>
      <c r="I73" s="17">
        <f t="shared" si="68"/>
        <v>203</v>
      </c>
      <c r="J73" s="17">
        <f t="shared" si="68"/>
        <v>264</v>
      </c>
      <c r="K73" s="17">
        <f t="shared" si="68"/>
        <v>322</v>
      </c>
      <c r="L73" s="17">
        <f t="shared" si="68"/>
        <v>346</v>
      </c>
      <c r="M73" s="17">
        <f t="shared" si="68"/>
        <v>374</v>
      </c>
      <c r="N73" s="17">
        <f t="shared" si="68"/>
        <v>376</v>
      </c>
      <c r="O73" s="17">
        <f t="shared" ref="O73" si="69">N73+O72</f>
        <v>395</v>
      </c>
      <c r="P73" s="17">
        <f t="shared" ref="P73:V73" si="70">O73+P72</f>
        <v>411</v>
      </c>
      <c r="Q73" s="17">
        <f t="shared" si="70"/>
        <v>416</v>
      </c>
      <c r="R73" s="17">
        <f t="shared" si="70"/>
        <v>444</v>
      </c>
      <c r="S73" s="17">
        <f t="shared" si="70"/>
        <v>481</v>
      </c>
      <c r="T73" s="17">
        <f t="shared" si="70"/>
        <v>496</v>
      </c>
      <c r="U73" s="17">
        <f t="shared" si="70"/>
        <v>557</v>
      </c>
      <c r="V73" s="17">
        <f>U73+V72</f>
        <v>572</v>
      </c>
      <c r="W73" s="17">
        <f>SUM(W63:W71)</f>
        <v>672</v>
      </c>
      <c r="X73" s="1"/>
      <c r="Y73" s="1"/>
      <c r="Z73" s="1"/>
    </row>
    <row r="74" spans="1:26" x14ac:dyDescent="0.2">
      <c r="A74" s="2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"/>
      <c r="Y74" s="1"/>
      <c r="Z74" s="1"/>
    </row>
    <row r="75" spans="1:26" x14ac:dyDescent="0.2">
      <c r="A75" s="2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"/>
      <c r="Y75" s="1"/>
      <c r="Z75" s="1"/>
    </row>
    <row r="76" spans="1:26" x14ac:dyDescent="0.2">
      <c r="A76" s="2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"/>
      <c r="Y76" s="1"/>
      <c r="Z76" s="1"/>
    </row>
    <row r="77" spans="1:26" x14ac:dyDescent="0.2">
      <c r="A77" s="2" t="s">
        <v>4</v>
      </c>
      <c r="B77" s="2" t="s">
        <v>34</v>
      </c>
      <c r="C77" s="8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"/>
      <c r="Y77" s="1"/>
      <c r="Z77" s="1"/>
    </row>
    <row r="78" spans="1:26" x14ac:dyDescent="0.2">
      <c r="A78" s="2" t="s">
        <v>1</v>
      </c>
      <c r="B78" s="8">
        <f>$W$12</f>
        <v>1012</v>
      </c>
      <c r="C78" s="2" t="s">
        <v>8</v>
      </c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"/>
      <c r="Y78" s="1"/>
      <c r="Z78" s="1"/>
    </row>
    <row r="79" spans="1:26" x14ac:dyDescent="0.2">
      <c r="A79" s="2" t="s">
        <v>22</v>
      </c>
      <c r="B79" s="1">
        <f>$W$48</f>
        <v>685</v>
      </c>
      <c r="C79" s="13">
        <f>B78-B79</f>
        <v>327</v>
      </c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"/>
      <c r="Y79" s="1"/>
      <c r="Z79" s="1"/>
    </row>
    <row r="80" spans="1:26" x14ac:dyDescent="0.2">
      <c r="A80" s="2" t="s">
        <v>80</v>
      </c>
      <c r="B80" s="1">
        <f>$W$72</f>
        <v>672</v>
      </c>
      <c r="C80" s="13">
        <f>B79-B80</f>
        <v>13</v>
      </c>
      <c r="D80" s="17"/>
      <c r="E80" s="17"/>
      <c r="F80" s="17"/>
      <c r="G80" s="17"/>
      <c r="H80" s="17"/>
      <c r="I80" s="17"/>
      <c r="J80" s="18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"/>
      <c r="Y80" s="1"/>
      <c r="Z80" s="1"/>
    </row>
    <row r="81" spans="1:26" x14ac:dyDescent="0.2">
      <c r="A81" s="2" t="s">
        <v>0</v>
      </c>
      <c r="B81" s="8">
        <f>$W$60</f>
        <v>528</v>
      </c>
      <c r="C81" s="13">
        <f>B80-B81</f>
        <v>144</v>
      </c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"/>
      <c r="Y81" s="1"/>
      <c r="Z81" s="1"/>
    </row>
    <row r="82" spans="1:26" x14ac:dyDescent="0.2">
      <c r="A82" s="2" t="s">
        <v>17</v>
      </c>
      <c r="B82" s="8">
        <f>$W$36</f>
        <v>462</v>
      </c>
      <c r="C82" s="13">
        <f>B81-B82</f>
        <v>66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"/>
      <c r="Y82" s="1"/>
      <c r="Z82" s="1"/>
    </row>
    <row r="83" spans="1:26" x14ac:dyDescent="0.2">
      <c r="A83" s="2" t="s">
        <v>12</v>
      </c>
      <c r="B83" s="8">
        <f>$W$24</f>
        <v>368</v>
      </c>
      <c r="C83" s="13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"/>
      <c r="Y83" s="1"/>
      <c r="Z83" s="1"/>
    </row>
    <row r="84" spans="1:26" x14ac:dyDescent="0.2">
      <c r="A84" s="2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"/>
      <c r="Y84" s="1"/>
      <c r="Z84" s="1"/>
    </row>
    <row r="85" spans="1:26" x14ac:dyDescent="0.2">
      <c r="A85" s="2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"/>
      <c r="Y85" s="1"/>
      <c r="Z85" s="1"/>
    </row>
    <row r="86" spans="1:26" x14ac:dyDescent="0.2">
      <c r="A86" s="1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"/>
      <c r="Y86" s="1"/>
      <c r="Z86" s="1"/>
    </row>
    <row r="87" spans="1:26" x14ac:dyDescent="0.2"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"/>
      <c r="Y87" s="1"/>
      <c r="Z87" s="1"/>
    </row>
    <row r="88" spans="1:26" x14ac:dyDescent="0.2"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"/>
      <c r="Y88" s="1"/>
      <c r="Z88" s="1"/>
    </row>
    <row r="89" spans="1:26" x14ac:dyDescent="0.2"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"/>
      <c r="Y89" s="1"/>
      <c r="Z89" s="1"/>
    </row>
    <row r="90" spans="1:26" x14ac:dyDescent="0.2"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"/>
      <c r="Y90" s="1"/>
      <c r="Z90" s="1"/>
    </row>
    <row r="91" spans="1:26" x14ac:dyDescent="0.2"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"/>
      <c r="Y91" s="1"/>
      <c r="Z91" s="1"/>
    </row>
    <row r="92" spans="1:26" x14ac:dyDescent="0.2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</row>
    <row r="93" spans="1:26" x14ac:dyDescent="0.2"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</row>
    <row r="94" spans="1:26" x14ac:dyDescent="0.2"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</row>
    <row r="95" spans="1:26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</row>
    <row r="96" spans="1:26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</row>
    <row r="97" spans="3:23" x14ac:dyDescent="0.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3:23" x14ac:dyDescent="0.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3:23" x14ac:dyDescent="0.2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3:23" x14ac:dyDescent="0.2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3:23" x14ac:dyDescent="0.2">
      <c r="D101" s="1"/>
      <c r="E101" s="1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3:23" x14ac:dyDescent="0.2">
      <c r="D102" s="1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3:23" x14ac:dyDescent="0.2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3:23" x14ac:dyDescent="0.2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3:23" x14ac:dyDescent="0.2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3:23" x14ac:dyDescent="0.2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3:23" x14ac:dyDescent="0.2">
      <c r="C107" s="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3:23" x14ac:dyDescent="0.2">
      <c r="C108" s="8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3:23" x14ac:dyDescent="0.2">
      <c r="C109" s="8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3:23" x14ac:dyDescent="0.2">
      <c r="C110" s="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3:23" x14ac:dyDescent="0.2">
      <c r="C111" s="8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3:23" x14ac:dyDescent="0.2">
      <c r="C112" s="8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37" spans="1:23" x14ac:dyDescent="0.2">
      <c r="A137" s="3"/>
    </row>
    <row r="138" spans="1:23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x14ac:dyDescent="0.2">
      <c r="A141" s="6"/>
    </row>
    <row r="162" spans="1:22" x14ac:dyDescent="0.2">
      <c r="A162" s="3"/>
    </row>
    <row r="163" spans="1:22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 x14ac:dyDescent="0.2">
      <c r="A166" s="6"/>
    </row>
    <row r="189" spans="1:22" x14ac:dyDescent="0.2">
      <c r="A189" s="3"/>
    </row>
    <row r="190" spans="1:22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1" x14ac:dyDescent="0.2">
      <c r="A193" s="6"/>
    </row>
  </sheetData>
  <autoFilter ref="A77:B77">
    <sortState ref="A78:B83">
      <sortCondition descending="1" ref="B77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7"/>
  <sheetViews>
    <sheetView workbookViewId="0">
      <selection activeCell="C31" sqref="C31"/>
    </sheetView>
  </sheetViews>
  <sheetFormatPr defaultRowHeight="12.75" x14ac:dyDescent="0.2"/>
  <cols>
    <col min="1" max="1" width="16.28515625" customWidth="1"/>
    <col min="3" max="3" width="9.5703125" bestFit="1" customWidth="1"/>
    <col min="5" max="5" width="16.28515625" bestFit="1" customWidth="1"/>
    <col min="7" max="7" width="15.85546875" customWidth="1"/>
    <col min="9" max="9" width="13.7109375" bestFit="1" customWidth="1"/>
    <col min="11" max="11" width="9.85546875" bestFit="1" customWidth="1"/>
  </cols>
  <sheetData>
    <row r="1" spans="1:12" x14ac:dyDescent="0.2">
      <c r="A1" s="36" t="s">
        <v>0</v>
      </c>
      <c r="B1">
        <v>500</v>
      </c>
      <c r="C1" s="36" t="s">
        <v>1</v>
      </c>
      <c r="D1">
        <v>500</v>
      </c>
      <c r="E1" s="36" t="s">
        <v>78</v>
      </c>
      <c r="F1">
        <v>500</v>
      </c>
      <c r="G1" s="36" t="s">
        <v>17</v>
      </c>
      <c r="H1">
        <v>500</v>
      </c>
      <c r="I1" s="36" t="s">
        <v>12</v>
      </c>
      <c r="J1">
        <v>500</v>
      </c>
      <c r="K1" s="36" t="s">
        <v>80</v>
      </c>
      <c r="L1">
        <v>500</v>
      </c>
    </row>
    <row r="2" spans="1:12" x14ac:dyDescent="0.2">
      <c r="A2" t="s">
        <v>82</v>
      </c>
      <c r="B2">
        <v>41</v>
      </c>
      <c r="C2" t="s">
        <v>68</v>
      </c>
      <c r="D2">
        <v>261</v>
      </c>
      <c r="E2" s="37" t="s">
        <v>83</v>
      </c>
      <c r="F2">
        <v>15</v>
      </c>
      <c r="G2" t="s">
        <v>81</v>
      </c>
      <c r="H2">
        <v>185</v>
      </c>
      <c r="I2" s="37" t="s">
        <v>84</v>
      </c>
      <c r="J2">
        <v>68</v>
      </c>
      <c r="K2" t="s">
        <v>91</v>
      </c>
      <c r="L2">
        <v>11</v>
      </c>
    </row>
    <row r="3" spans="1:12" x14ac:dyDescent="0.2">
      <c r="A3" s="37" t="s">
        <v>85</v>
      </c>
      <c r="B3">
        <v>66</v>
      </c>
      <c r="C3" t="s">
        <v>94</v>
      </c>
      <c r="D3">
        <v>1</v>
      </c>
      <c r="E3" s="37" t="s">
        <v>67</v>
      </c>
      <c r="F3">
        <v>80</v>
      </c>
      <c r="G3" t="s">
        <v>75</v>
      </c>
      <c r="H3">
        <v>10</v>
      </c>
      <c r="I3" s="37" t="s">
        <v>86</v>
      </c>
      <c r="J3">
        <v>41</v>
      </c>
      <c r="K3" s="37" t="s">
        <v>92</v>
      </c>
      <c r="L3">
        <v>2</v>
      </c>
    </row>
    <row r="4" spans="1:12" x14ac:dyDescent="0.2">
      <c r="A4" s="37" t="s">
        <v>73</v>
      </c>
      <c r="B4">
        <v>15</v>
      </c>
      <c r="C4" s="37" t="s">
        <v>97</v>
      </c>
      <c r="D4">
        <v>80</v>
      </c>
      <c r="E4" s="37" t="s">
        <v>90</v>
      </c>
      <c r="F4">
        <v>50</v>
      </c>
      <c r="G4" s="37" t="s">
        <v>88</v>
      </c>
      <c r="H4">
        <v>70</v>
      </c>
      <c r="I4" s="37" t="s">
        <v>87</v>
      </c>
      <c r="J4">
        <v>87</v>
      </c>
      <c r="K4" s="37" t="s">
        <v>93</v>
      </c>
      <c r="L4">
        <v>103</v>
      </c>
    </row>
    <row r="5" spans="1:12" x14ac:dyDescent="0.2">
      <c r="A5" s="37" t="s">
        <v>63</v>
      </c>
      <c r="B5">
        <v>222</v>
      </c>
      <c r="C5" s="37" t="s">
        <v>62</v>
      </c>
      <c r="D5">
        <v>3</v>
      </c>
      <c r="E5" s="37" t="s">
        <v>100</v>
      </c>
      <c r="F5">
        <v>1</v>
      </c>
      <c r="G5" s="37" t="s">
        <v>89</v>
      </c>
      <c r="H5">
        <v>6</v>
      </c>
      <c r="I5" t="s">
        <v>66</v>
      </c>
      <c r="J5">
        <v>70</v>
      </c>
      <c r="K5" s="37" t="s">
        <v>61</v>
      </c>
      <c r="L5">
        <v>4</v>
      </c>
    </row>
    <row r="6" spans="1:12" x14ac:dyDescent="0.2">
      <c r="A6" s="37" t="s">
        <v>96</v>
      </c>
      <c r="B6">
        <v>3</v>
      </c>
      <c r="C6" s="37" t="s">
        <v>106</v>
      </c>
      <c r="D6">
        <v>71</v>
      </c>
      <c r="E6" s="37" t="s">
        <v>101</v>
      </c>
      <c r="F6">
        <v>106</v>
      </c>
      <c r="G6" s="37" t="s">
        <v>69</v>
      </c>
      <c r="H6">
        <v>75</v>
      </c>
      <c r="I6" s="37" t="s">
        <v>95</v>
      </c>
      <c r="J6">
        <v>89</v>
      </c>
      <c r="K6" s="37" t="s">
        <v>72</v>
      </c>
      <c r="L6">
        <v>341</v>
      </c>
    </row>
    <row r="7" spans="1:12" x14ac:dyDescent="0.2">
      <c r="A7" s="37" t="s">
        <v>98</v>
      </c>
      <c r="B7">
        <v>65</v>
      </c>
      <c r="C7" s="37" t="s">
        <v>107</v>
      </c>
      <c r="D7">
        <v>77</v>
      </c>
      <c r="E7" s="37" t="s">
        <v>102</v>
      </c>
      <c r="F7">
        <v>60</v>
      </c>
      <c r="G7" s="37" t="s">
        <v>71</v>
      </c>
      <c r="H7">
        <v>50</v>
      </c>
      <c r="I7" s="37" t="s">
        <v>99</v>
      </c>
      <c r="J7">
        <v>121</v>
      </c>
      <c r="K7" s="37" t="s">
        <v>112</v>
      </c>
      <c r="L7">
        <v>1</v>
      </c>
    </row>
    <row r="8" spans="1:12" x14ac:dyDescent="0.2">
      <c r="A8" s="37" t="s">
        <v>103</v>
      </c>
      <c r="B8">
        <v>13</v>
      </c>
      <c r="C8" s="37" t="s">
        <v>65</v>
      </c>
      <c r="E8" s="37" t="s">
        <v>76</v>
      </c>
      <c r="F8">
        <v>36</v>
      </c>
      <c r="G8" s="37" t="s">
        <v>77</v>
      </c>
      <c r="H8">
        <v>15</v>
      </c>
      <c r="I8" s="37" t="s">
        <v>105</v>
      </c>
      <c r="J8">
        <v>10</v>
      </c>
      <c r="K8" s="37" t="s">
        <v>113</v>
      </c>
      <c r="L8">
        <v>1</v>
      </c>
    </row>
    <row r="9" spans="1:12" x14ac:dyDescent="0.2">
      <c r="A9" s="37" t="s">
        <v>104</v>
      </c>
      <c r="B9">
        <v>5</v>
      </c>
      <c r="C9" s="37" t="s">
        <v>116</v>
      </c>
      <c r="E9" s="37" t="s">
        <v>109</v>
      </c>
      <c r="F9">
        <v>41</v>
      </c>
      <c r="G9" s="37" t="s">
        <v>70</v>
      </c>
      <c r="H9" s="37">
        <v>13</v>
      </c>
      <c r="I9" s="37" t="s">
        <v>108</v>
      </c>
      <c r="J9">
        <v>1</v>
      </c>
      <c r="K9" s="37" t="s">
        <v>114</v>
      </c>
    </row>
    <row r="10" spans="1:12" x14ac:dyDescent="0.2">
      <c r="A10" s="37" t="s">
        <v>74</v>
      </c>
      <c r="B10">
        <v>70</v>
      </c>
      <c r="C10" s="37" t="s">
        <v>117</v>
      </c>
      <c r="E10" s="37" t="s">
        <v>110</v>
      </c>
      <c r="F10">
        <v>111</v>
      </c>
      <c r="G10" s="37" t="s">
        <v>64</v>
      </c>
      <c r="H10" s="37">
        <v>76</v>
      </c>
      <c r="I10" s="37" t="s">
        <v>111</v>
      </c>
      <c r="J10">
        <v>13</v>
      </c>
      <c r="K10" s="37" t="s">
        <v>115</v>
      </c>
    </row>
    <row r="11" spans="1:12" x14ac:dyDescent="0.2">
      <c r="A11" s="39" t="s">
        <v>118</v>
      </c>
      <c r="B11" s="38"/>
      <c r="C11" s="39" t="s">
        <v>128</v>
      </c>
      <c r="D11" s="38"/>
      <c r="E11" s="39" t="s">
        <v>124</v>
      </c>
      <c r="F11" s="38"/>
      <c r="G11" s="39" t="s">
        <v>126</v>
      </c>
      <c r="H11" s="38"/>
      <c r="I11" s="39" t="s">
        <v>120</v>
      </c>
      <c r="J11" s="38"/>
      <c r="K11" s="39" t="s">
        <v>121</v>
      </c>
      <c r="L11" s="38"/>
    </row>
    <row r="12" spans="1:12" x14ac:dyDescent="0.2">
      <c r="A12" s="39" t="s">
        <v>119</v>
      </c>
      <c r="B12" s="38"/>
      <c r="C12" s="39" t="s">
        <v>79</v>
      </c>
      <c r="D12" s="38"/>
      <c r="E12" s="39" t="s">
        <v>125</v>
      </c>
      <c r="F12" s="38"/>
      <c r="G12" s="39" t="s">
        <v>127</v>
      </c>
      <c r="H12" s="38"/>
      <c r="I12" s="39" t="s">
        <v>123</v>
      </c>
      <c r="J12" s="38"/>
      <c r="K12" s="39" t="s">
        <v>122</v>
      </c>
      <c r="L12" s="38"/>
    </row>
    <row r="13" spans="1:12" x14ac:dyDescent="0.2">
      <c r="B13">
        <f>B1-SUM(B2:B11)</f>
        <v>0</v>
      </c>
      <c r="C13" s="37"/>
      <c r="D13">
        <f>D1-SUM(D2:D11)</f>
        <v>7</v>
      </c>
      <c r="F13">
        <f>F1-SUM(F2:F11)</f>
        <v>0</v>
      </c>
      <c r="H13">
        <f>H1-SUM(H2:H11)</f>
        <v>0</v>
      </c>
      <c r="J13">
        <f>J1-SUM(J2:J11)</f>
        <v>0</v>
      </c>
      <c r="L13">
        <f>L1-SUM(L2:L10)</f>
        <v>37</v>
      </c>
    </row>
    <row r="14" spans="1:12" x14ac:dyDescent="0.2">
      <c r="C14" s="37"/>
    </row>
    <row r="15" spans="1:12" x14ac:dyDescent="0.2">
      <c r="C15" s="37"/>
    </row>
    <row r="16" spans="1:12" x14ac:dyDescent="0.2">
      <c r="C16" s="37"/>
      <c r="F16" s="37"/>
    </row>
    <row r="17" spans="3:3" x14ac:dyDescent="0.2">
      <c r="C17" s="37"/>
    </row>
    <row r="18" spans="3:3" x14ac:dyDescent="0.2">
      <c r="C18" s="37"/>
    </row>
    <row r="19" spans="3:3" x14ac:dyDescent="0.2">
      <c r="C19" s="37"/>
    </row>
    <row r="20" spans="3:3" x14ac:dyDescent="0.2">
      <c r="C20" s="37"/>
    </row>
    <row r="21" spans="3:3" x14ac:dyDescent="0.2">
      <c r="C21" s="37"/>
    </row>
    <row r="22" spans="3:3" x14ac:dyDescent="0.2">
      <c r="C22" s="37"/>
    </row>
    <row r="23" spans="3:3" x14ac:dyDescent="0.2">
      <c r="C23" s="37"/>
    </row>
    <row r="24" spans="3:3" x14ac:dyDescent="0.2">
      <c r="C24" s="37"/>
    </row>
    <row r="25" spans="3:3" x14ac:dyDescent="0.2">
      <c r="C25" s="37"/>
    </row>
    <row r="26" spans="3:3" x14ac:dyDescent="0.2">
      <c r="C26" s="37"/>
    </row>
    <row r="27" spans="3:3" x14ac:dyDescent="0.2">
      <c r="C27" s="37"/>
    </row>
    <row r="28" spans="3:3" x14ac:dyDescent="0.2">
      <c r="C28" s="37"/>
    </row>
    <row r="29" spans="3:3" x14ac:dyDescent="0.2">
      <c r="C29" s="37"/>
    </row>
    <row r="30" spans="3:3" x14ac:dyDescent="0.2">
      <c r="C30" s="37"/>
    </row>
    <row r="31" spans="3:3" x14ac:dyDescent="0.2">
      <c r="C31" s="37"/>
    </row>
    <row r="32" spans="3:3" x14ac:dyDescent="0.2">
      <c r="C32" s="37"/>
    </row>
    <row r="33" spans="3:3" x14ac:dyDescent="0.2">
      <c r="C33" s="37"/>
    </row>
    <row r="34" spans="3:3" x14ac:dyDescent="0.2">
      <c r="C34" s="37"/>
    </row>
    <row r="35" spans="3:3" x14ac:dyDescent="0.2">
      <c r="C35" s="37"/>
    </row>
    <row r="36" spans="3:3" x14ac:dyDescent="0.2">
      <c r="C36" s="37"/>
    </row>
    <row r="37" spans="3:3" x14ac:dyDescent="0.2">
      <c r="C37" s="37"/>
    </row>
    <row r="38" spans="3:3" x14ac:dyDescent="0.2">
      <c r="C38" s="37"/>
    </row>
    <row r="39" spans="3:3" x14ac:dyDescent="0.2">
      <c r="C39" s="37"/>
    </row>
    <row r="40" spans="3:3" x14ac:dyDescent="0.2">
      <c r="C40" s="37"/>
    </row>
    <row r="41" spans="3:3" x14ac:dyDescent="0.2">
      <c r="C41" s="37"/>
    </row>
    <row r="42" spans="3:3" x14ac:dyDescent="0.2">
      <c r="C42" s="37"/>
    </row>
    <row r="43" spans="3:3" x14ac:dyDescent="0.2">
      <c r="C43" s="37"/>
    </row>
    <row r="44" spans="3:3" x14ac:dyDescent="0.2">
      <c r="C44" s="37"/>
    </row>
    <row r="45" spans="3:3" x14ac:dyDescent="0.2">
      <c r="C45" s="37"/>
    </row>
    <row r="46" spans="3:3" x14ac:dyDescent="0.2">
      <c r="C46" s="37"/>
    </row>
    <row r="47" spans="3:3" x14ac:dyDescent="0.2">
      <c r="C47" s="37"/>
    </row>
    <row r="48" spans="3:3" x14ac:dyDescent="0.2">
      <c r="C48" s="37"/>
    </row>
    <row r="49" spans="3:3" x14ac:dyDescent="0.2">
      <c r="C49" s="37"/>
    </row>
    <row r="50" spans="3:3" x14ac:dyDescent="0.2">
      <c r="C50" s="37"/>
    </row>
    <row r="51" spans="3:3" x14ac:dyDescent="0.2">
      <c r="C51" s="37"/>
    </row>
    <row r="52" spans="3:3" x14ac:dyDescent="0.2">
      <c r="C52" s="37"/>
    </row>
    <row r="53" spans="3:3" x14ac:dyDescent="0.2">
      <c r="C53" s="37"/>
    </row>
    <row r="54" spans="3:3" x14ac:dyDescent="0.2">
      <c r="C54" s="37"/>
    </row>
    <row r="55" spans="3:3" x14ac:dyDescent="0.2">
      <c r="C55" s="37"/>
    </row>
    <row r="56" spans="3:3" x14ac:dyDescent="0.2">
      <c r="C56" s="37"/>
    </row>
    <row r="57" spans="3:3" x14ac:dyDescent="0.2">
      <c r="C57" s="37"/>
    </row>
    <row r="58" spans="3:3" x14ac:dyDescent="0.2">
      <c r="C58" s="37"/>
    </row>
    <row r="59" spans="3:3" x14ac:dyDescent="0.2">
      <c r="C59" s="37"/>
    </row>
    <row r="60" spans="3:3" x14ac:dyDescent="0.2">
      <c r="C60" s="37"/>
    </row>
    <row r="61" spans="3:3" x14ac:dyDescent="0.2">
      <c r="C61" s="37"/>
    </row>
    <row r="62" spans="3:3" x14ac:dyDescent="0.2">
      <c r="C62" s="37"/>
    </row>
    <row r="63" spans="3:3" x14ac:dyDescent="0.2">
      <c r="C63" s="37"/>
    </row>
    <row r="64" spans="3:3" x14ac:dyDescent="0.2">
      <c r="C64" s="37"/>
    </row>
    <row r="65" spans="3:3" x14ac:dyDescent="0.2">
      <c r="C65" s="37"/>
    </row>
    <row r="66" spans="3:3" x14ac:dyDescent="0.2">
      <c r="C66" s="37"/>
    </row>
    <row r="67" spans="3:3" x14ac:dyDescent="0.2">
      <c r="C67" s="37"/>
    </row>
    <row r="68" spans="3:3" x14ac:dyDescent="0.2">
      <c r="C68" s="37"/>
    </row>
    <row r="69" spans="3:3" x14ac:dyDescent="0.2">
      <c r="C69" s="37"/>
    </row>
    <row r="70" spans="3:3" x14ac:dyDescent="0.2">
      <c r="C70" s="37"/>
    </row>
    <row r="71" spans="3:3" x14ac:dyDescent="0.2">
      <c r="C71" s="37"/>
    </row>
    <row r="72" spans="3:3" x14ac:dyDescent="0.2">
      <c r="C72" s="37"/>
    </row>
    <row r="73" spans="3:3" x14ac:dyDescent="0.2">
      <c r="C73" s="37"/>
    </row>
    <row r="74" spans="3:3" x14ac:dyDescent="0.2">
      <c r="C74" s="37"/>
    </row>
    <row r="75" spans="3:3" x14ac:dyDescent="0.2">
      <c r="C75" s="37"/>
    </row>
    <row r="76" spans="3:3" x14ac:dyDescent="0.2">
      <c r="C76" s="37"/>
    </row>
    <row r="77" spans="3:3" x14ac:dyDescent="0.2">
      <c r="C77" s="37"/>
    </row>
    <row r="78" spans="3:3" x14ac:dyDescent="0.2">
      <c r="C78" s="37"/>
    </row>
    <row r="79" spans="3:3" x14ac:dyDescent="0.2">
      <c r="C79" s="37"/>
    </row>
    <row r="80" spans="3:3" x14ac:dyDescent="0.2">
      <c r="C80" s="37"/>
    </row>
    <row r="81" spans="3:3" x14ac:dyDescent="0.2">
      <c r="C81" s="37"/>
    </row>
    <row r="82" spans="3:3" x14ac:dyDescent="0.2">
      <c r="C82" s="37"/>
    </row>
    <row r="83" spans="3:3" x14ac:dyDescent="0.2">
      <c r="C83" s="37"/>
    </row>
    <row r="84" spans="3:3" x14ac:dyDescent="0.2">
      <c r="C84" s="37"/>
    </row>
    <row r="85" spans="3:3" x14ac:dyDescent="0.2">
      <c r="C85" s="37"/>
    </row>
    <row r="86" spans="3:3" x14ac:dyDescent="0.2">
      <c r="C86" s="37"/>
    </row>
    <row r="87" spans="3:3" x14ac:dyDescent="0.2">
      <c r="C87" s="37"/>
    </row>
    <row r="88" spans="3:3" x14ac:dyDescent="0.2">
      <c r="C88" s="37"/>
    </row>
    <row r="89" spans="3:3" x14ac:dyDescent="0.2">
      <c r="C89" s="37"/>
    </row>
    <row r="90" spans="3:3" x14ac:dyDescent="0.2">
      <c r="C90" s="37"/>
    </row>
    <row r="91" spans="3:3" x14ac:dyDescent="0.2">
      <c r="C91" s="37"/>
    </row>
    <row r="92" spans="3:3" x14ac:dyDescent="0.2">
      <c r="C92" s="37"/>
    </row>
    <row r="93" spans="3:3" x14ac:dyDescent="0.2">
      <c r="C93" s="37"/>
    </row>
    <row r="94" spans="3:3" x14ac:dyDescent="0.2">
      <c r="C94" s="37"/>
    </row>
    <row r="95" spans="3:3" x14ac:dyDescent="0.2">
      <c r="C95" s="37"/>
    </row>
    <row r="96" spans="3:3" x14ac:dyDescent="0.2">
      <c r="C96" s="37"/>
    </row>
    <row r="97" spans="3:3" x14ac:dyDescent="0.2">
      <c r="C97" s="37"/>
    </row>
    <row r="98" spans="3:3" x14ac:dyDescent="0.2">
      <c r="C98" s="37"/>
    </row>
    <row r="99" spans="3:3" x14ac:dyDescent="0.2">
      <c r="C99" s="37"/>
    </row>
    <row r="100" spans="3:3" x14ac:dyDescent="0.2">
      <c r="C100" s="37"/>
    </row>
    <row r="101" spans="3:3" x14ac:dyDescent="0.2">
      <c r="C101" s="37"/>
    </row>
    <row r="102" spans="3:3" x14ac:dyDescent="0.2">
      <c r="C102" s="37"/>
    </row>
    <row r="103" spans="3:3" x14ac:dyDescent="0.2">
      <c r="C103" s="37"/>
    </row>
    <row r="104" spans="3:3" x14ac:dyDescent="0.2">
      <c r="C104" s="37"/>
    </row>
    <row r="105" spans="3:3" x14ac:dyDescent="0.2">
      <c r="C105" s="37"/>
    </row>
    <row r="106" spans="3:3" x14ac:dyDescent="0.2">
      <c r="C106" s="37"/>
    </row>
    <row r="107" spans="3:3" x14ac:dyDescent="0.2">
      <c r="C107" s="37"/>
    </row>
    <row r="108" spans="3:3" x14ac:dyDescent="0.2">
      <c r="C108" s="37"/>
    </row>
    <row r="109" spans="3:3" x14ac:dyDescent="0.2">
      <c r="C109" s="37"/>
    </row>
    <row r="110" spans="3:3" x14ac:dyDescent="0.2">
      <c r="C110" s="37"/>
    </row>
    <row r="111" spans="3:3" x14ac:dyDescent="0.2">
      <c r="C111" s="37"/>
    </row>
    <row r="112" spans="3:3" x14ac:dyDescent="0.2">
      <c r="C112" s="37"/>
    </row>
    <row r="113" spans="3:3" x14ac:dyDescent="0.2">
      <c r="C113" s="37"/>
    </row>
    <row r="114" spans="3:3" x14ac:dyDescent="0.2">
      <c r="C114" s="37"/>
    </row>
    <row r="115" spans="3:3" x14ac:dyDescent="0.2">
      <c r="C115" s="37"/>
    </row>
    <row r="116" spans="3:3" x14ac:dyDescent="0.2">
      <c r="C116" s="37"/>
    </row>
    <row r="117" spans="3:3" x14ac:dyDescent="0.2">
      <c r="C117" s="37"/>
    </row>
    <row r="118" spans="3:3" x14ac:dyDescent="0.2">
      <c r="C118" s="37"/>
    </row>
    <row r="119" spans="3:3" x14ac:dyDescent="0.2">
      <c r="C119" s="37"/>
    </row>
    <row r="120" spans="3:3" x14ac:dyDescent="0.2">
      <c r="C120" s="37"/>
    </row>
    <row r="121" spans="3:3" x14ac:dyDescent="0.2">
      <c r="C121" s="37"/>
    </row>
    <row r="122" spans="3:3" x14ac:dyDescent="0.2">
      <c r="C122" s="37"/>
    </row>
    <row r="123" spans="3:3" x14ac:dyDescent="0.2">
      <c r="C123" s="37"/>
    </row>
    <row r="124" spans="3:3" x14ac:dyDescent="0.2">
      <c r="C124" s="37"/>
    </row>
    <row r="125" spans="3:3" x14ac:dyDescent="0.2">
      <c r="C125" s="37"/>
    </row>
    <row r="126" spans="3:3" x14ac:dyDescent="0.2">
      <c r="C126" s="37"/>
    </row>
    <row r="127" spans="3:3" x14ac:dyDescent="0.2">
      <c r="C127" s="37"/>
    </row>
    <row r="128" spans="3:3" x14ac:dyDescent="0.2">
      <c r="C128" s="37"/>
    </row>
    <row r="129" spans="3:3" x14ac:dyDescent="0.2">
      <c r="C129" s="37"/>
    </row>
    <row r="130" spans="3:3" x14ac:dyDescent="0.2">
      <c r="C130" s="37"/>
    </row>
    <row r="131" spans="3:3" x14ac:dyDescent="0.2">
      <c r="C131" s="37"/>
    </row>
    <row r="132" spans="3:3" x14ac:dyDescent="0.2">
      <c r="C132" s="37"/>
    </row>
    <row r="133" spans="3:3" x14ac:dyDescent="0.2">
      <c r="C133" s="37"/>
    </row>
    <row r="134" spans="3:3" x14ac:dyDescent="0.2">
      <c r="C134" s="37"/>
    </row>
    <row r="135" spans="3:3" x14ac:dyDescent="0.2">
      <c r="C135" s="37"/>
    </row>
    <row r="136" spans="3:3" x14ac:dyDescent="0.2">
      <c r="C136" s="37"/>
    </row>
    <row r="137" spans="3:3" x14ac:dyDescent="0.2">
      <c r="C137" s="37"/>
    </row>
    <row r="138" spans="3:3" x14ac:dyDescent="0.2">
      <c r="C138" s="37"/>
    </row>
    <row r="139" spans="3:3" x14ac:dyDescent="0.2">
      <c r="C139" s="37"/>
    </row>
    <row r="140" spans="3:3" x14ac:dyDescent="0.2">
      <c r="C140" s="37"/>
    </row>
    <row r="141" spans="3:3" x14ac:dyDescent="0.2">
      <c r="C141" s="37"/>
    </row>
    <row r="142" spans="3:3" x14ac:dyDescent="0.2">
      <c r="C142" s="37"/>
    </row>
    <row r="143" spans="3:3" x14ac:dyDescent="0.2">
      <c r="C143" s="37"/>
    </row>
    <row r="144" spans="3:3" x14ac:dyDescent="0.2">
      <c r="C144" s="37"/>
    </row>
    <row r="145" spans="3:3" x14ac:dyDescent="0.2">
      <c r="C145" s="37"/>
    </row>
    <row r="146" spans="3:3" x14ac:dyDescent="0.2">
      <c r="C146" s="37"/>
    </row>
    <row r="147" spans="3:3" x14ac:dyDescent="0.2">
      <c r="C147" s="37"/>
    </row>
    <row r="148" spans="3:3" x14ac:dyDescent="0.2">
      <c r="C148" s="37"/>
    </row>
    <row r="149" spans="3:3" x14ac:dyDescent="0.2">
      <c r="C149" s="37"/>
    </row>
    <row r="150" spans="3:3" x14ac:dyDescent="0.2">
      <c r="C150" s="37"/>
    </row>
    <row r="151" spans="3:3" x14ac:dyDescent="0.2">
      <c r="C151" s="37"/>
    </row>
    <row r="152" spans="3:3" x14ac:dyDescent="0.2">
      <c r="C152" s="37"/>
    </row>
    <row r="153" spans="3:3" x14ac:dyDescent="0.2">
      <c r="C153" s="37"/>
    </row>
    <row r="154" spans="3:3" x14ac:dyDescent="0.2">
      <c r="C154" s="37"/>
    </row>
    <row r="155" spans="3:3" x14ac:dyDescent="0.2">
      <c r="C155" s="37"/>
    </row>
    <row r="156" spans="3:3" x14ac:dyDescent="0.2">
      <c r="C156" s="37"/>
    </row>
    <row r="157" spans="3:3" x14ac:dyDescent="0.2">
      <c r="C157" s="37"/>
    </row>
    <row r="158" spans="3:3" x14ac:dyDescent="0.2">
      <c r="C158" s="37"/>
    </row>
    <row r="159" spans="3:3" x14ac:dyDescent="0.2">
      <c r="C159" s="37"/>
    </row>
    <row r="160" spans="3:3" x14ac:dyDescent="0.2">
      <c r="C160" s="37"/>
    </row>
    <row r="161" spans="3:3" x14ac:dyDescent="0.2">
      <c r="C161" s="37"/>
    </row>
    <row r="162" spans="3:3" x14ac:dyDescent="0.2">
      <c r="C162" s="37"/>
    </row>
    <row r="163" spans="3:3" x14ac:dyDescent="0.2">
      <c r="C163" s="37"/>
    </row>
    <row r="164" spans="3:3" x14ac:dyDescent="0.2">
      <c r="C164" s="37"/>
    </row>
    <row r="165" spans="3:3" x14ac:dyDescent="0.2">
      <c r="C165" s="37"/>
    </row>
    <row r="166" spans="3:3" x14ac:dyDescent="0.2">
      <c r="C166" s="37"/>
    </row>
    <row r="167" spans="3:3" x14ac:dyDescent="0.2">
      <c r="C167" s="37"/>
    </row>
    <row r="168" spans="3:3" x14ac:dyDescent="0.2">
      <c r="C168" s="37"/>
    </row>
    <row r="169" spans="3:3" x14ac:dyDescent="0.2">
      <c r="C169" s="37"/>
    </row>
    <row r="170" spans="3:3" x14ac:dyDescent="0.2">
      <c r="C170" s="37"/>
    </row>
    <row r="171" spans="3:3" x14ac:dyDescent="0.2">
      <c r="C171" s="37"/>
    </row>
    <row r="172" spans="3:3" x14ac:dyDescent="0.2">
      <c r="C172" s="37"/>
    </row>
    <row r="173" spans="3:3" x14ac:dyDescent="0.2">
      <c r="C173" s="37"/>
    </row>
    <row r="174" spans="3:3" x14ac:dyDescent="0.2">
      <c r="C174" s="37"/>
    </row>
    <row r="175" spans="3:3" x14ac:dyDescent="0.2">
      <c r="C175" s="37"/>
    </row>
    <row r="176" spans="3:3" x14ac:dyDescent="0.2">
      <c r="C176" s="37"/>
    </row>
    <row r="177" spans="3:3" x14ac:dyDescent="0.2">
      <c r="C177" s="37"/>
    </row>
    <row r="178" spans="3:3" x14ac:dyDescent="0.2">
      <c r="C178" s="37"/>
    </row>
    <row r="179" spans="3:3" x14ac:dyDescent="0.2">
      <c r="C179" s="37"/>
    </row>
    <row r="180" spans="3:3" x14ac:dyDescent="0.2">
      <c r="C180" s="37"/>
    </row>
    <row r="181" spans="3:3" x14ac:dyDescent="0.2">
      <c r="C181" s="37"/>
    </row>
    <row r="182" spans="3:3" x14ac:dyDescent="0.2">
      <c r="C182" s="37"/>
    </row>
    <row r="183" spans="3:3" x14ac:dyDescent="0.2">
      <c r="C183" s="37"/>
    </row>
    <row r="184" spans="3:3" x14ac:dyDescent="0.2">
      <c r="C184" s="37"/>
    </row>
    <row r="185" spans="3:3" x14ac:dyDescent="0.2">
      <c r="C185" s="37"/>
    </row>
    <row r="186" spans="3:3" x14ac:dyDescent="0.2">
      <c r="C186" s="37"/>
    </row>
    <row r="187" spans="3:3" x14ac:dyDescent="0.2">
      <c r="C187" s="37"/>
    </row>
    <row r="188" spans="3:3" x14ac:dyDescent="0.2">
      <c r="C188" s="37"/>
    </row>
    <row r="189" spans="3:3" x14ac:dyDescent="0.2">
      <c r="C189" s="37"/>
    </row>
    <row r="190" spans="3:3" x14ac:dyDescent="0.2">
      <c r="C190" s="37"/>
    </row>
    <row r="191" spans="3:3" x14ac:dyDescent="0.2">
      <c r="C191" s="37"/>
    </row>
    <row r="192" spans="3:3" x14ac:dyDescent="0.2">
      <c r="C192" s="37"/>
    </row>
    <row r="193" spans="3:3" x14ac:dyDescent="0.2">
      <c r="C193" s="37"/>
    </row>
    <row r="194" spans="3:3" x14ac:dyDescent="0.2">
      <c r="C194" s="37"/>
    </row>
    <row r="195" spans="3:3" x14ac:dyDescent="0.2">
      <c r="C195" s="37"/>
    </row>
    <row r="196" spans="3:3" x14ac:dyDescent="0.2">
      <c r="C196" s="37"/>
    </row>
    <row r="197" spans="3:3" x14ac:dyDescent="0.2">
      <c r="C197" s="37"/>
    </row>
    <row r="198" spans="3:3" x14ac:dyDescent="0.2">
      <c r="C198" s="37"/>
    </row>
    <row r="199" spans="3:3" x14ac:dyDescent="0.2">
      <c r="C199" s="37"/>
    </row>
    <row r="200" spans="3:3" x14ac:dyDescent="0.2">
      <c r="C200" s="37"/>
    </row>
    <row r="201" spans="3:3" x14ac:dyDescent="0.2">
      <c r="C201" s="37"/>
    </row>
    <row r="202" spans="3:3" x14ac:dyDescent="0.2">
      <c r="C202" s="37"/>
    </row>
    <row r="203" spans="3:3" x14ac:dyDescent="0.2">
      <c r="C203" s="37"/>
    </row>
    <row r="204" spans="3:3" x14ac:dyDescent="0.2">
      <c r="C204" s="37"/>
    </row>
    <row r="205" spans="3:3" x14ac:dyDescent="0.2">
      <c r="C205" s="37"/>
    </row>
    <row r="206" spans="3:3" x14ac:dyDescent="0.2">
      <c r="C206" s="37"/>
    </row>
    <row r="207" spans="3:3" x14ac:dyDescent="0.2">
      <c r="C207" s="37"/>
    </row>
    <row r="208" spans="3:3" x14ac:dyDescent="0.2">
      <c r="C208" s="37"/>
    </row>
    <row r="209" spans="3:3" x14ac:dyDescent="0.2">
      <c r="C209" s="37"/>
    </row>
    <row r="210" spans="3:3" x14ac:dyDescent="0.2">
      <c r="C210" s="37"/>
    </row>
    <row r="211" spans="3:3" x14ac:dyDescent="0.2">
      <c r="C211" s="37"/>
    </row>
    <row r="212" spans="3:3" x14ac:dyDescent="0.2">
      <c r="C212" s="37"/>
    </row>
    <row r="213" spans="3:3" x14ac:dyDescent="0.2">
      <c r="C213" s="37"/>
    </row>
    <row r="214" spans="3:3" x14ac:dyDescent="0.2">
      <c r="C214" s="37"/>
    </row>
    <row r="215" spans="3:3" x14ac:dyDescent="0.2">
      <c r="C215" s="37"/>
    </row>
    <row r="216" spans="3:3" x14ac:dyDescent="0.2">
      <c r="C216" s="37"/>
    </row>
    <row r="217" spans="3:3" x14ac:dyDescent="0.2">
      <c r="C217" s="37"/>
    </row>
    <row r="218" spans="3:3" x14ac:dyDescent="0.2">
      <c r="C218" s="37"/>
    </row>
    <row r="219" spans="3:3" x14ac:dyDescent="0.2">
      <c r="C219" s="37"/>
    </row>
    <row r="220" spans="3:3" x14ac:dyDescent="0.2">
      <c r="C220" s="37"/>
    </row>
    <row r="221" spans="3:3" x14ac:dyDescent="0.2">
      <c r="C221" s="37"/>
    </row>
    <row r="222" spans="3:3" x14ac:dyDescent="0.2">
      <c r="C222" s="37"/>
    </row>
    <row r="223" spans="3:3" x14ac:dyDescent="0.2">
      <c r="C223" s="37"/>
    </row>
    <row r="224" spans="3:3" x14ac:dyDescent="0.2">
      <c r="C224" s="37"/>
    </row>
    <row r="225" spans="3:3" x14ac:dyDescent="0.2">
      <c r="C225" s="37"/>
    </row>
    <row r="226" spans="3:3" x14ac:dyDescent="0.2">
      <c r="C226" s="37"/>
    </row>
    <row r="227" spans="3:3" x14ac:dyDescent="0.2">
      <c r="C227" s="37"/>
    </row>
    <row r="228" spans="3:3" x14ac:dyDescent="0.2">
      <c r="C228" s="37"/>
    </row>
    <row r="229" spans="3:3" x14ac:dyDescent="0.2">
      <c r="C229" s="37"/>
    </row>
    <row r="230" spans="3:3" x14ac:dyDescent="0.2">
      <c r="C230" s="37"/>
    </row>
    <row r="231" spans="3:3" x14ac:dyDescent="0.2">
      <c r="C231" s="37"/>
    </row>
    <row r="232" spans="3:3" x14ac:dyDescent="0.2">
      <c r="C232" s="37"/>
    </row>
    <row r="233" spans="3:3" x14ac:dyDescent="0.2">
      <c r="C233" s="37"/>
    </row>
    <row r="234" spans="3:3" x14ac:dyDescent="0.2">
      <c r="C234" s="37"/>
    </row>
    <row r="235" spans="3:3" x14ac:dyDescent="0.2">
      <c r="C235" s="37"/>
    </row>
    <row r="236" spans="3:3" x14ac:dyDescent="0.2">
      <c r="C236" s="37"/>
    </row>
    <row r="237" spans="3:3" x14ac:dyDescent="0.2">
      <c r="C237" s="3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FANTATOUR</vt:lpstr>
      <vt:lpstr>ASTA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Nicola-Micro</cp:lastModifiedBy>
  <cp:lastPrinted>2004-05-08T16:57:53Z</cp:lastPrinted>
  <dcterms:created xsi:type="dcterms:W3CDTF">2002-05-11T16:46:25Z</dcterms:created>
  <dcterms:modified xsi:type="dcterms:W3CDTF">2012-07-22T19:38:45Z</dcterms:modified>
</cp:coreProperties>
</file>