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GIRO" sheetId="1" r:id="rId3"/>
    <sheet state="visible" name="ASTA" sheetId="2" r:id="rId4"/>
  </sheets>
  <definedNames>
    <definedName hidden="1" localSheetId="0" name="_xlnm._FilterDatabase">FANTAGIRO!$A$88:$B$95</definedName>
  </definedNames>
  <calcPr/>
</workbook>
</file>

<file path=xl/sharedStrings.xml><?xml version="1.0" encoding="utf-8"?>
<sst xmlns="http://schemas.openxmlformats.org/spreadsheetml/2006/main" count="200" uniqueCount="168">
  <si>
    <t>FANTAGIRO 2017 (Memorial Scarponi)</t>
  </si>
  <si>
    <t>PUNTEGGI</t>
  </si>
  <si>
    <t>Vene</t>
  </si>
  <si>
    <t>TOT</t>
  </si>
  <si>
    <t>KRUIJSWIJK Steven</t>
  </si>
  <si>
    <t>PINOT Thibaut</t>
  </si>
  <si>
    <t>KELDERMAN Wilco</t>
  </si>
  <si>
    <t>LAGUTIN Sergey</t>
  </si>
  <si>
    <t>HANSEN Adam</t>
  </si>
  <si>
    <t>PUCCIO Salvatore</t>
  </si>
  <si>
    <t>LOSADA Alberto</t>
  </si>
  <si>
    <t>KOCHETKOV Pavel</t>
  </si>
  <si>
    <t>QUINZIATO Manuel</t>
  </si>
  <si>
    <t>TAPPA</t>
  </si>
  <si>
    <t>PARZIALI</t>
  </si>
  <si>
    <t>Lombo</t>
  </si>
  <si>
    <t>MARECZKO Jakub</t>
  </si>
  <si>
    <t>GREIPEL Andre'</t>
  </si>
  <si>
    <t>LANDA MEANA Mikel</t>
  </si>
  <si>
    <t>ANTON Igor</t>
  </si>
  <si>
    <t>BENNETT Sam</t>
  </si>
  <si>
    <t>CARCERE</t>
  </si>
  <si>
    <t>PELUCCHI Matteo</t>
  </si>
  <si>
    <t>RIT</t>
  </si>
  <si>
    <t>FARIA DA COSTA Rui Alberto</t>
  </si>
  <si>
    <t>DOPING</t>
  </si>
  <si>
    <t>tolti tutti i punti conquistati dal ciclista</t>
  </si>
  <si>
    <t>FERRARI Roberto</t>
  </si>
  <si>
    <t>VILLELLA Davide</t>
  </si>
  <si>
    <t>Mantenimento</t>
  </si>
  <si>
    <t>1°</t>
  </si>
  <si>
    <t>2°</t>
  </si>
  <si>
    <t>3°</t>
  </si>
  <si>
    <t>ROSA</t>
  </si>
  <si>
    <t>CICLAMINO</t>
  </si>
  <si>
    <t>Musa</t>
  </si>
  <si>
    <t>AZZURRA</t>
  </si>
  <si>
    <t>NIBALI Vincenzo</t>
  </si>
  <si>
    <t>BIANCA</t>
  </si>
  <si>
    <t>EWAN Caleb</t>
  </si>
  <si>
    <t>AMADOR Andrey</t>
  </si>
  <si>
    <t>Maglie finali</t>
  </si>
  <si>
    <t>POZZOVIVO Domenico</t>
  </si>
  <si>
    <t>HOFLAND Moreno</t>
  </si>
  <si>
    <t>ANACONA Winner</t>
  </si>
  <si>
    <t>BATTAGLIN Enrico</t>
  </si>
  <si>
    <t>KIRYIENKA Vasil</t>
  </si>
  <si>
    <t>-</t>
  </si>
  <si>
    <t>Regolamento maglie</t>
  </si>
  <si>
    <t>Ogni corridore puo vestire e di conseguenza fare punti in una tappa</t>
  </si>
  <si>
    <t xml:space="preserve">con una maglia sola (quella piu importante nell'ordine qua sopra) </t>
  </si>
  <si>
    <t>Maffo</t>
  </si>
  <si>
    <t>GAVIRIA Fernando</t>
  </si>
  <si>
    <t>ZAKARIN Ilnur</t>
  </si>
  <si>
    <t>note:</t>
  </si>
  <si>
    <t>BOEM Nicola</t>
  </si>
  <si>
    <t>per le maglie finali</t>
  </si>
  <si>
    <t>ROLLAND Pierre</t>
  </si>
  <si>
    <t>se un corridore si piazza in piu classifiche</t>
  </si>
  <si>
    <t>ROSA Diego</t>
  </si>
  <si>
    <t>prende i punti anche delle altre classifiche</t>
  </si>
  <si>
    <t>CATALDO Dario</t>
  </si>
  <si>
    <t>non piu solo i punti di quella piu importante</t>
  </si>
  <si>
    <t>MARCATO Marco</t>
  </si>
  <si>
    <t>SLAGTER Tom-Jelte</t>
  </si>
  <si>
    <t xml:space="preserve">In caso di parimerito vince chi ha il corridore </t>
  </si>
  <si>
    <t>GASPAROTTO Enrico</t>
  </si>
  <si>
    <t xml:space="preserve">meglio piazzato nella classifica </t>
  </si>
  <si>
    <t>della maglia rosa</t>
  </si>
  <si>
    <t>Iaschi</t>
  </si>
  <si>
    <t>Chi inizia il fantagiro senza tutti e 9 i corridori</t>
  </si>
  <si>
    <t>QUINTANA Nairo</t>
  </si>
  <si>
    <t>avrà una penalizzazione di 10 punti per ogni</t>
  </si>
  <si>
    <t>VAN GARDEREN Tejay</t>
  </si>
  <si>
    <t>corridore non comprato quindi come se fosse ritirato</t>
  </si>
  <si>
    <t>SANCHEZ Luis León</t>
  </si>
  <si>
    <t>FONZI Giuseppe</t>
  </si>
  <si>
    <t>ROJAS Jose</t>
  </si>
  <si>
    <t>BENNATI Daniele</t>
  </si>
  <si>
    <t>VISCONTI Giovanni</t>
  </si>
  <si>
    <t>FIRSANOV Sergey</t>
  </si>
  <si>
    <t>Bonaz</t>
  </si>
  <si>
    <t>DUMOULIN Tom</t>
  </si>
  <si>
    <t>FORMOLO Davide</t>
  </si>
  <si>
    <t>THOMAS Geraint</t>
  </si>
  <si>
    <t>GENIEZ Alexandre</t>
  </si>
  <si>
    <t>VENTOSO Francisco</t>
  </si>
  <si>
    <t>FRAILE Omar</t>
  </si>
  <si>
    <t>ALAFACI Eugenio</t>
  </si>
  <si>
    <t>KANGERT Tanel</t>
  </si>
  <si>
    <t>MEZGEC Luka</t>
  </si>
  <si>
    <t>Kalle</t>
  </si>
  <si>
    <t>YATES Adam</t>
  </si>
  <si>
    <t>POZZATO Filippo</t>
  </si>
  <si>
    <t>JUNGELS Bob</t>
  </si>
  <si>
    <t>MOLLEMA Bauke</t>
  </si>
  <si>
    <t>NIZZOLO Giacomo</t>
  </si>
  <si>
    <t>MODOLO Sacha</t>
  </si>
  <si>
    <t>KISERLOVSKI Robert</t>
  </si>
  <si>
    <t>HAAS Nathan</t>
  </si>
  <si>
    <t>DENNIS Rohan</t>
  </si>
  <si>
    <t xml:space="preserve">CLASSIFICA </t>
  </si>
  <si>
    <t>PT</t>
  </si>
  <si>
    <t>DIFF</t>
  </si>
  <si>
    <t>Venerdì</t>
  </si>
  <si>
    <t>Mius</t>
  </si>
  <si>
    <t xml:space="preserve">Doumulin </t>
  </si>
  <si>
    <t>Yates</t>
  </si>
  <si>
    <t>Krujsvik</t>
  </si>
  <si>
    <t>Quintana</t>
  </si>
  <si>
    <t>Gaviria</t>
  </si>
  <si>
    <t>Nibali</t>
  </si>
  <si>
    <t>Marezko</t>
  </si>
  <si>
    <t>Formolo</t>
  </si>
  <si>
    <t>Pozzato</t>
  </si>
  <si>
    <t>Pinot</t>
  </si>
  <si>
    <t>Van garderen</t>
  </si>
  <si>
    <t>Zakarin</t>
  </si>
  <si>
    <t>Ewan</t>
  </si>
  <si>
    <t>Greipel</t>
  </si>
  <si>
    <t>Geraint thomas</t>
  </si>
  <si>
    <t>Jungels</t>
  </si>
  <si>
    <t>Kelderman</t>
  </si>
  <si>
    <t>Luis Leon sanchez</t>
  </si>
  <si>
    <t>Boem</t>
  </si>
  <si>
    <t>Amador</t>
  </si>
  <si>
    <t>Landa</t>
  </si>
  <si>
    <t>Geniez</t>
  </si>
  <si>
    <t>Mollema</t>
  </si>
  <si>
    <t>Lagutin</t>
  </si>
  <si>
    <t>Fonzi</t>
  </si>
  <si>
    <t>Rolland</t>
  </si>
  <si>
    <t>Puzzovivo</t>
  </si>
  <si>
    <t>Igor anton</t>
  </si>
  <si>
    <t>Ventoso</t>
  </si>
  <si>
    <t>Nizzolo</t>
  </si>
  <si>
    <t>Hansen</t>
  </si>
  <si>
    <t>Rojas</t>
  </si>
  <si>
    <t>Rosa</t>
  </si>
  <si>
    <t>Hofland</t>
  </si>
  <si>
    <t>Bennet</t>
  </si>
  <si>
    <t>Fraile</t>
  </si>
  <si>
    <t>Modolo</t>
  </si>
  <si>
    <t>Puccio</t>
  </si>
  <si>
    <t>Bennati</t>
  </si>
  <si>
    <t>Cataldo</t>
  </si>
  <si>
    <t>Anacona</t>
  </si>
  <si>
    <t>Pelucchi</t>
  </si>
  <si>
    <t>Alafaci</t>
  </si>
  <si>
    <t>Kiserlovski</t>
  </si>
  <si>
    <t>Losada</t>
  </si>
  <si>
    <t>Visconti</t>
  </si>
  <si>
    <t>Marcato</t>
  </si>
  <si>
    <t xml:space="preserve">Battaglin </t>
  </si>
  <si>
    <t>Rui costa</t>
  </si>
  <si>
    <t>Kangert</t>
  </si>
  <si>
    <t>Haas</t>
  </si>
  <si>
    <t>Kotcekov</t>
  </si>
  <si>
    <t>Firsanov</t>
  </si>
  <si>
    <t>Slagter</t>
  </si>
  <si>
    <t>Kirienka</t>
  </si>
  <si>
    <t>Ferrari</t>
  </si>
  <si>
    <t>Mezgec</t>
  </si>
  <si>
    <t>Dennis</t>
  </si>
  <si>
    <t>Quinziato</t>
  </si>
  <si>
    <t>Gazprom</t>
  </si>
  <si>
    <t>Gasparotto</t>
  </si>
  <si>
    <t>Vilella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</si>
</sst>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0">
    <font>
      <sz val="10.0"/>
      <color rgb="FF000000"/>
      <name val="Arial"/>
    </font>
    <font>
      <b/>
      <sz val="9.0"/>
      <color rgb="FFFF3399"/>
      <name val="Arial"/>
    </font>
    <font>
      <sz val="10.0"/>
      <name val="Arial"/>
    </font>
    <font>
      <sz val="9.0"/>
      <name val="Arial"/>
    </font>
    <font>
      <b/>
      <sz val="9.0"/>
      <color rgb="FFFF0000"/>
      <name val="Arial"/>
    </font>
    <font>
      <b/>
      <sz val="9.0"/>
      <name val="Arial"/>
    </font>
    <font>
      <b/>
      <sz val="9.0"/>
      <color rgb="FF000000"/>
      <name val="Arial"/>
    </font>
    <font>
      <b/>
      <sz val="9.0"/>
      <color rgb="FF999999"/>
      <name val="Arial"/>
    </font>
    <font>
      <b/>
      <sz val="9.0"/>
      <color rgb="FFFFFFFF"/>
      <name val="Arial"/>
    </font>
    <font>
      <b/>
      <sz val="9.0"/>
      <color rgb="FF741B47"/>
      <name val="Arial"/>
    </font>
    <font>
      <b/>
      <sz val="9.0"/>
      <color rgb="FF0000FF"/>
      <name val="Arial"/>
    </font>
    <font>
      <b/>
      <sz val="9.0"/>
      <color rgb="FFC0C0C0"/>
      <name val="Arial"/>
    </font>
    <font>
      <b/>
      <sz val="10.0"/>
      <name val="Arial"/>
    </font>
    <font>
      <b/>
      <sz val="9.0"/>
      <color rgb="FFFF0066"/>
      <name val="Arial"/>
    </font>
    <font>
      <b/>
      <sz val="9.0"/>
      <color rgb="FF0070C0"/>
      <name val="Arial"/>
    </font>
    <font>
      <b/>
      <sz val="9.0"/>
      <color rgb="FF95B3D7"/>
      <name val="Arial"/>
    </font>
    <font>
      <b/>
      <sz val="9.0"/>
      <color rgb="FF002060"/>
      <name val="Arial"/>
    </font>
    <font>
      <b/>
      <sz val="9.0"/>
      <color rgb="FFFF00FF"/>
      <name val="Arial"/>
    </font>
    <font>
      <b/>
      <sz val="9.0"/>
      <color rgb="FF00FFFF"/>
      <name val="Arial"/>
    </font>
    <font>
      <u/>
      <sz val="9.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shrinkToFit="0" wrapText="0"/>
    </xf>
    <xf borderId="0" fillId="0" fontId="3" numFmtId="0" xfId="0" applyAlignment="1" applyFont="1">
      <alignment shrinkToFit="0" wrapText="0"/>
    </xf>
    <xf borderId="0" fillId="0" fontId="1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shrinkToFit="0" wrapText="0"/>
    </xf>
    <xf borderId="0" fillId="0" fontId="0" numFmtId="0" xfId="0" applyAlignment="1" applyFont="1">
      <alignment shrinkToFit="0" wrapText="0"/>
    </xf>
    <xf borderId="0" fillId="0" fontId="6" numFmtId="1" xfId="0" applyAlignment="1" applyFont="1" applyNumberFormat="1">
      <alignment horizontal="center" shrinkToFit="0" wrapText="0"/>
    </xf>
    <xf borderId="0" fillId="0" fontId="6" numFmtId="1" xfId="0" applyAlignment="1" applyFont="1" applyNumberFormat="1">
      <alignment horizontal="center" readingOrder="0" shrinkToFit="0" wrapText="0"/>
    </xf>
    <xf borderId="0" fillId="0" fontId="6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1" fillId="2" fontId="5" numFmtId="0" xfId="0" applyAlignment="1" applyBorder="1" applyFill="1" applyFont="1">
      <alignment shrinkToFit="0" wrapText="0"/>
    </xf>
    <xf borderId="0" fillId="0" fontId="7" numFmtId="0" xfId="0" applyAlignment="1" applyFont="1">
      <alignment shrinkToFit="0" wrapText="0"/>
    </xf>
    <xf borderId="0" fillId="3" fontId="8" numFmtId="1" xfId="0" applyAlignment="1" applyFill="1" applyFont="1" applyNumberFormat="1">
      <alignment horizontal="center" readingOrder="0" shrinkToFit="0" wrapText="0"/>
    </xf>
    <xf borderId="0" fillId="0" fontId="6" numFmtId="0" xfId="0" applyAlignment="1" applyFont="1">
      <alignment shrinkToFit="0" wrapText="0"/>
    </xf>
    <xf borderId="0" fillId="2" fontId="6" numFmtId="1" xfId="0" applyAlignment="1" applyFont="1" applyNumberFormat="1">
      <alignment horizontal="center" shrinkToFit="0" wrapText="0"/>
    </xf>
    <xf borderId="0" fillId="0" fontId="4" numFmtId="1" xfId="0" applyAlignment="1" applyFont="1" applyNumberFormat="1">
      <alignment horizontal="center" shrinkToFit="0" wrapText="0"/>
    </xf>
    <xf borderId="0" fillId="0" fontId="4" numFmtId="1" xfId="0" applyAlignment="1" applyFont="1" applyNumberFormat="1">
      <alignment horizontal="center" readingOrder="0" shrinkToFit="0" wrapText="0"/>
    </xf>
    <xf borderId="0" fillId="2" fontId="1" numFmtId="1" xfId="0" applyAlignment="1" applyFont="1" applyNumberFormat="1">
      <alignment horizontal="center" readingOrder="0" shrinkToFit="0" wrapText="0"/>
    </xf>
    <xf borderId="0" fillId="0" fontId="9" numFmtId="1" xfId="0" applyAlignment="1" applyFont="1" applyNumberFormat="1">
      <alignment horizontal="center" shrinkToFit="0" wrapText="0"/>
    </xf>
    <xf borderId="0" fillId="0" fontId="9" numFmtId="1" xfId="0" applyAlignment="1" applyFont="1" applyNumberFormat="1">
      <alignment horizontal="center" readingOrder="0" shrinkToFit="0" wrapText="0"/>
    </xf>
    <xf borderId="0" fillId="0" fontId="10" numFmtId="0" xfId="0" applyAlignment="1" applyFont="1">
      <alignment shrinkToFit="0" wrapText="0"/>
    </xf>
    <xf borderId="0" fillId="0" fontId="10" numFmtId="1" xfId="0" applyAlignment="1" applyFont="1" applyNumberFormat="1">
      <alignment horizontal="center" shrinkToFit="0" wrapText="0"/>
    </xf>
    <xf borderId="0" fillId="0" fontId="10" numFmtId="1" xfId="0" applyAlignment="1" applyFont="1" applyNumberFormat="1">
      <alignment horizontal="center" readingOrder="0" shrinkToFit="0" wrapText="0"/>
    </xf>
    <xf borderId="0" fillId="2" fontId="10" numFmtId="1" xfId="0" applyAlignment="1" applyFont="1" applyNumberFormat="1">
      <alignment horizontal="center" shrinkToFit="0" wrapText="0"/>
    </xf>
    <xf borderId="1" fillId="4" fontId="11" numFmtId="0" xfId="0" applyAlignment="1" applyBorder="1" applyFill="1" applyFont="1">
      <alignment shrinkToFit="0" wrapText="0"/>
    </xf>
    <xf borderId="1" fillId="5" fontId="5" numFmtId="0" xfId="0" applyAlignment="1" applyBorder="1" applyFill="1" applyFont="1">
      <alignment shrinkToFit="0" wrapText="0"/>
    </xf>
    <xf borderId="0" fillId="0" fontId="6" numFmtId="1" xfId="0" applyAlignment="1" applyFont="1" applyNumberFormat="1">
      <alignment shrinkToFit="0" wrapText="0"/>
    </xf>
    <xf borderId="1" fillId="4" fontId="8" numFmtId="0" xfId="0" applyAlignment="1" applyBorder="1" applyFont="1">
      <alignment shrinkToFit="0" wrapText="0"/>
    </xf>
    <xf borderId="0" fillId="0" fontId="12" numFmtId="0" xfId="0" applyAlignment="1" applyFont="1">
      <alignment shrinkToFit="0" wrapText="0"/>
    </xf>
    <xf borderId="0" fillId="0" fontId="5" numFmtId="0" xfId="0" applyAlignment="1" applyFont="1">
      <alignment horizontal="left" shrinkToFit="0" wrapText="0"/>
    </xf>
    <xf borderId="0" fillId="0" fontId="5" numFmtId="0" xfId="0" applyAlignment="1" applyFont="1">
      <alignment horizontal="right" shrinkToFit="0" wrapText="0"/>
    </xf>
    <xf borderId="0" fillId="0" fontId="13" numFmtId="0" xfId="0" applyAlignment="1" applyFont="1">
      <alignment shrinkToFit="0" wrapText="0"/>
    </xf>
    <xf borderId="0" fillId="0" fontId="9" numFmtId="0" xfId="0" applyAlignment="1" applyFont="1">
      <alignment readingOrder="0" shrinkToFit="0" wrapText="0"/>
    </xf>
    <xf borderId="0" fillId="0" fontId="14" numFmtId="0" xfId="0" applyAlignment="1" applyFont="1">
      <alignment shrinkToFit="0" wrapText="0"/>
    </xf>
    <xf borderId="0" fillId="0" fontId="15" numFmtId="0" xfId="0" applyAlignment="1" applyFont="1">
      <alignment shrinkToFit="0" wrapText="0"/>
    </xf>
    <xf borderId="0" fillId="0" fontId="16" numFmtId="0" xfId="0" applyAlignment="1" applyFont="1">
      <alignment shrinkToFit="0" wrapText="0"/>
    </xf>
    <xf borderId="0" fillId="0" fontId="9" numFmtId="0" xfId="0" applyAlignment="1" applyFont="1">
      <alignment shrinkToFit="0" wrapText="0"/>
    </xf>
    <xf borderId="0" fillId="2" fontId="9" numFmtId="1" xfId="0" applyAlignment="1" applyFont="1" applyNumberFormat="1">
      <alignment horizontal="center" readingOrder="0" shrinkToFit="0" wrapText="0"/>
    </xf>
    <xf borderId="0" fillId="2" fontId="17" numFmtId="1" xfId="0" applyAlignment="1" applyFont="1" applyNumberFormat="1">
      <alignment horizontal="center" shrinkToFit="0" wrapText="0"/>
    </xf>
    <xf borderId="0" fillId="0" fontId="17" numFmtId="1" xfId="0" applyAlignment="1" applyFont="1" applyNumberFormat="1">
      <alignment horizontal="center" readingOrder="0" shrinkToFit="0" wrapText="0"/>
    </xf>
    <xf borderId="0" fillId="0" fontId="17" numFmtId="0" xfId="0" applyAlignment="1" applyFont="1">
      <alignment shrinkToFit="0" wrapText="0"/>
    </xf>
    <xf borderId="0" fillId="0" fontId="17" numFmtId="1" xfId="0" applyAlignment="1" applyFont="1" applyNumberFormat="1">
      <alignment horizontal="center" shrinkToFit="0" wrapText="0"/>
    </xf>
    <xf borderId="0" fillId="0" fontId="1" numFmtId="1" xfId="0" applyAlignment="1" applyFont="1" applyNumberFormat="1">
      <alignment horizontal="center" shrinkToFit="0" wrapText="0"/>
    </xf>
    <xf borderId="0" fillId="0" fontId="5" numFmtId="0" xfId="0" applyAlignment="1" applyFont="1">
      <alignment horizontal="left" readingOrder="0" shrinkToFit="0" wrapText="0"/>
    </xf>
    <xf borderId="0" fillId="0" fontId="18" numFmtId="1" xfId="0" applyAlignment="1" applyFont="1" applyNumberFormat="1">
      <alignment horizontal="center" shrinkToFit="0" wrapText="0"/>
    </xf>
    <xf borderId="0" fillId="0" fontId="18" numFmtId="0" xfId="0" applyAlignment="1" applyFont="1">
      <alignment shrinkToFit="0" wrapText="0"/>
    </xf>
    <xf borderId="0" fillId="0" fontId="18" numFmtId="1" xfId="0" applyAlignment="1" applyFont="1" applyNumberFormat="1">
      <alignment horizontal="center" readingOrder="0" shrinkToFit="0" wrapText="0"/>
    </xf>
    <xf borderId="0" fillId="2" fontId="18" numFmtId="1" xfId="0" applyAlignment="1" applyFont="1" applyNumberFormat="1">
      <alignment horizontal="center" readingOrder="0" shrinkToFit="0" wrapText="0"/>
    </xf>
    <xf borderId="0" fillId="0" fontId="3" numFmtId="1" xfId="0" applyAlignment="1" applyFont="1" applyNumberFormat="1">
      <alignment shrinkToFit="0" wrapText="0"/>
    </xf>
    <xf borderId="0" fillId="0" fontId="19" numFmtId="0" xfId="0" applyAlignment="1" applyFont="1">
      <alignment shrinkToFit="0" wrapText="0"/>
    </xf>
    <xf borderId="0" fillId="0" fontId="2" numFmtId="0" xfId="0" applyAlignment="1" applyFont="1">
      <alignment horizontal="right" shrinkToFit="0" wrapText="0"/>
    </xf>
    <xf borderId="0" fillId="0" fontId="2" numFmtId="0" xfId="0" applyAlignment="1" applyFont="1">
      <alignment readingOrder="0" shrinkToFit="0" wrapText="0"/>
    </xf>
    <xf borderId="0" fillId="0" fontId="2" numFmtId="0" xfId="0" applyAlignment="1" applyFont="1">
      <alignment horizontal="right" readingOrder="0" shrinkToFit="0" wrapText="0"/>
    </xf>
    <xf borderId="0" fillId="6" fontId="2" numFmtId="0" xfId="0" applyAlignment="1" applyFill="1" applyFont="1">
      <alignment readingOrder="0" shrinkToFit="0" wrapText="0"/>
    </xf>
    <xf borderId="1" fillId="7" fontId="2" numFmtId="0" xfId="0" applyAlignment="1" applyBorder="1" applyFill="1" applyFont="1">
      <alignment shrinkToFit="0" wrapText="0"/>
    </xf>
    <xf borderId="1" fillId="7" fontId="2" numFmtId="0" xfId="0" applyAlignment="1" applyBorder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25641340247747"/>
          <c:y val="0.082508516748262"/>
          <c:w val="0.7000017528088968"/>
          <c:h val="0.8382865301623416"/>
        </c:manualLayout>
      </c:layout>
      <c:barChart>
        <c:barDir val="col"/>
        <c:ser>
          <c:idx val="0"/>
          <c:order val="0"/>
          <c:spPr>
            <a:solidFill>
              <a:srgbClr val="FF3399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FANTAGIRO!$B$3:$V$3</c:f>
              <c:numCache/>
            </c:numRef>
          </c:val>
        </c:ser>
        <c:ser>
          <c:idx val="1"/>
          <c:order val="1"/>
          <c:spPr>
            <a:solidFill>
              <a:srgbClr val="00206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FANTAGIRO!$B$4:$V$4</c:f>
              <c:numCache/>
            </c:numRef>
          </c:val>
        </c:ser>
        <c:ser>
          <c:idx val="2"/>
          <c:order val="2"/>
          <c:spPr>
            <a:solidFill>
              <a:srgbClr val="00B05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FANTAGIRO!$B$5:$V$5</c:f>
              <c:numCache/>
            </c:numRef>
          </c:val>
        </c:ser>
        <c:ser>
          <c:idx val="3"/>
          <c:order val="3"/>
          <c:spPr>
            <a:solidFill>
              <a:srgbClr val="0070C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FANTAGIRO!$B$3:$V$3</c:f>
              <c:numCache/>
            </c:numRef>
          </c:val>
        </c:ser>
        <c:ser>
          <c:idx val="4"/>
          <c:order val="4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FANTAGIRO!$B$4:$V$4</c:f>
              <c:numCache/>
            </c:numRef>
          </c:val>
        </c:ser>
        <c:ser>
          <c:idx val="5"/>
          <c:order val="5"/>
          <c:spPr>
            <a:solidFill>
              <a:srgbClr val="FFC0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FANTAGIRO!$B$5:$V$5</c:f>
              <c:numCache/>
            </c:numRef>
          </c:val>
        </c:ser>
        <c:ser>
          <c:idx val="6"/>
          <c:order val="6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FANTAGIRO!$B$4:$V$4</c:f>
              <c:numCache/>
            </c:numRef>
          </c:val>
        </c:ser>
        <c:ser>
          <c:idx val="7"/>
          <c:order val="7"/>
          <c:spPr>
            <a:solidFill>
              <a:srgbClr val="C6625F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FANTAGIRO!$B$5:$V$5</c:f>
              <c:numCache/>
            </c:numRef>
          </c:val>
        </c:ser>
        <c:ser>
          <c:idx val="8"/>
          <c:order val="8"/>
          <c:spPr>
            <a:solidFill>
              <a:srgbClr val="B82E2E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FANTAGIRO!$B$5:$V$5</c:f>
              <c:numCache/>
            </c:numRef>
          </c:val>
        </c:ser>
        <c:ser>
          <c:idx val="9"/>
          <c:order val="9"/>
          <c:spPr>
            <a:solidFill>
              <a:srgbClr val="316395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FANTAGIRO!$B$6:$V$6</c:f>
              <c:numCache/>
            </c:numRef>
          </c:val>
        </c:ser>
        <c:ser>
          <c:idx val="10"/>
          <c:order val="10"/>
          <c:spPr>
            <a:solidFill>
              <a:srgbClr val="994499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FANTAGIRO!$W$12</c:f>
              <c:numCache/>
            </c:numRef>
          </c:val>
        </c:ser>
        <c:ser>
          <c:idx val="11"/>
          <c:order val="11"/>
          <c:spPr>
            <a:solidFill>
              <a:srgbClr val="22AA99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FANTAGIRO!$W$24</c:f>
              <c:numCache/>
            </c:numRef>
          </c:val>
        </c:ser>
        <c:ser>
          <c:idx val="12"/>
          <c:order val="12"/>
          <c:spPr>
            <a:solidFill>
              <a:srgbClr val="AAAA11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FANTAGIRO!$W$36</c:f>
              <c:numCache/>
            </c:numRef>
          </c:val>
        </c:ser>
        <c:ser>
          <c:idx val="13"/>
          <c:order val="13"/>
          <c:spPr>
            <a:solidFill>
              <a:srgbClr val="6633CC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FANTAGIRO!$W$48</c:f>
              <c:numCache/>
            </c:numRef>
          </c:val>
        </c:ser>
        <c:ser>
          <c:idx val="14"/>
          <c:order val="14"/>
          <c:spPr>
            <a:solidFill>
              <a:srgbClr val="E67300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FANTAGIRO!$W$60</c:f>
              <c:numCache/>
            </c:numRef>
          </c:val>
        </c:ser>
        <c:ser>
          <c:idx val="15"/>
          <c:order val="15"/>
          <c:spPr>
            <a:solidFill>
              <a:srgbClr val="8B0707"/>
            </a:solidFill>
            <a:ln cmpd="sng">
              <a:solidFill>
                <a:srgbClr val="000000"/>
              </a:solidFill>
            </a:ln>
          </c:spPr>
          <c:cat>
            <c:strRef>
              <c:f>FANTAGIRO!$B$2:$V$2</c:f>
            </c:strRef>
          </c:cat>
          <c:val>
            <c:numRef>
              <c:f>FANTAGIRO!$W$72</c:f>
              <c:numCache/>
            </c:numRef>
          </c:val>
        </c:ser>
        <c:ser>
          <c:idx val="16"/>
          <c:order val="16"/>
          <c:cat>
            <c:strRef>
              <c:f>FANTAGIRO!$B$2:$V$2</c:f>
            </c:strRef>
          </c:cat>
          <c:val>
            <c:numRef>
              <c:f>FANTAGIRO!$W$84</c:f>
              <c:numCache/>
            </c:numRef>
          </c:val>
        </c:ser>
        <c:axId val="1725468784"/>
        <c:axId val="426524158"/>
      </c:barChart>
      <c:catAx>
        <c:axId val="172546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426524158"/>
      </c:catAx>
      <c:valAx>
        <c:axId val="4265241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725468784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  <c:spPr>
    <a:solidFill>
      <a:srgbClr val="FF0066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 w="19050">
              <a:solidFill>
                <a:srgbClr val="FF3399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FANTAGIRO!$B$13:$W$13</c:f>
              <c:numCache/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00206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FANTAGIRO!$B$25:$W$25</c:f>
              <c:numCache/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FANTAGIRO!$B$37:$W$37</c:f>
              <c:numCache/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FANTAGIRO!$B$49:$W$49</c:f>
              <c:numCache/>
            </c:numRef>
          </c:val>
          <c:smooth val="0"/>
        </c:ser>
        <c:ser>
          <c:idx val="4"/>
          <c:order val="4"/>
          <c:spPr>
            <a:ln cmpd="sng" w="19050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FANTAGIRO!$B$61:$W$61</c:f>
              <c:numCache/>
            </c:numRef>
          </c:val>
          <c:smooth val="0"/>
        </c:ser>
        <c:ser>
          <c:idx val="5"/>
          <c:order val="5"/>
          <c:spPr>
            <a:ln cmpd="sng" w="19050">
              <a:solidFill>
                <a:srgbClr val="FFC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FANTAGIRO!$B$73:$W$73</c:f>
              <c:numCache/>
            </c:numRef>
          </c:val>
          <c:smooth val="0"/>
        </c:ser>
        <c:ser>
          <c:idx val="6"/>
          <c:order val="6"/>
          <c:spPr>
            <a:ln cmpd="sng" w="19050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FANTAGIRO!$B$85:$W$85</c:f>
              <c:numCache/>
            </c:numRef>
          </c:val>
          <c:smooth val="0"/>
        </c:ser>
        <c:axId val="588090849"/>
        <c:axId val="1230451059"/>
      </c:lineChart>
      <c:catAx>
        <c:axId val="5880908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230451059"/>
      </c:catAx>
      <c:valAx>
        <c:axId val="123045105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588090849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  <c:spPr>
    <a:solidFill>
      <a:srgbClr val="FF0066"/>
    </a:solidFill>
  </c:spPr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600">
                <a:solidFill>
                  <a:srgbClr val="000000"/>
                </a:solidFill>
                <a:latin typeface="Roboto"/>
              </a:defRPr>
            </a:pPr>
            <a:r>
              <a:rPr b="1" i="0" sz="1600">
                <a:solidFill>
                  <a:srgbClr val="000000"/>
                </a:solidFill>
                <a:latin typeface="Roboto"/>
              </a:rPr>
              <a:t>Classifica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3366CC"/>
            </a:solidFill>
            <a:ln cmpd="sng">
              <a:solidFill>
                <a:srgbClr val="000000"/>
              </a:solidFill>
            </a:ln>
          </c:spPr>
          <c:val>
            <c:numRef>
              <c:f>FANTAGIRO!$B$89</c:f>
              <c:numCache/>
            </c:numRef>
          </c:val>
        </c:ser>
        <c:ser>
          <c:idx val="1"/>
          <c:order val="1"/>
          <c:spPr>
            <a:solidFill>
              <a:srgbClr val="DC3912"/>
            </a:solidFill>
            <a:ln cmpd="sng">
              <a:solidFill>
                <a:srgbClr val="000000"/>
              </a:solidFill>
            </a:ln>
          </c:spPr>
          <c:val>
            <c:numRef>
              <c:f>FANTAGIRO!$B$93</c:f>
              <c:numCache/>
            </c:numRef>
          </c:val>
        </c:ser>
        <c:ser>
          <c:idx val="2"/>
          <c:order val="2"/>
          <c:spPr>
            <a:solidFill>
              <a:srgbClr val="FF9900"/>
            </a:solidFill>
            <a:ln cmpd="sng">
              <a:solidFill>
                <a:srgbClr val="000000"/>
              </a:solidFill>
            </a:ln>
          </c:spPr>
          <c:val>
            <c:numRef>
              <c:f>FANTAGIRO!$B$90</c:f>
              <c:numCache/>
            </c:numRef>
          </c:val>
        </c:ser>
        <c:ser>
          <c:idx val="3"/>
          <c:order val="3"/>
          <c:spPr>
            <a:solidFill>
              <a:srgbClr val="109618"/>
            </a:solidFill>
            <a:ln cmpd="sng">
              <a:solidFill>
                <a:srgbClr val="000000"/>
              </a:solidFill>
            </a:ln>
          </c:spPr>
          <c:val>
            <c:numRef>
              <c:f>FANTAGIRO!$B$94</c:f>
              <c:numCache/>
            </c:numRef>
          </c:val>
        </c:ser>
        <c:ser>
          <c:idx val="4"/>
          <c:order val="4"/>
          <c:spPr>
            <a:solidFill>
              <a:srgbClr val="990099"/>
            </a:solidFill>
            <a:ln cmpd="sng">
              <a:solidFill>
                <a:srgbClr val="000000"/>
              </a:solidFill>
            </a:ln>
          </c:spPr>
          <c:val>
            <c:numRef>
              <c:f>FANTAGIRO!$B$92</c:f>
              <c:numCache/>
            </c:numRef>
          </c:val>
        </c:ser>
        <c:ser>
          <c:idx val="5"/>
          <c:order val="5"/>
          <c:spPr>
            <a:solidFill>
              <a:srgbClr val="DD4477"/>
            </a:solidFill>
            <a:ln cmpd="sng">
              <a:solidFill>
                <a:srgbClr val="000000"/>
              </a:solidFill>
            </a:ln>
          </c:spPr>
          <c:val>
            <c:numRef>
              <c:f>FANTAGIRO!$B$91</c:f>
              <c:numCache/>
            </c:numRef>
          </c:val>
        </c:ser>
        <c:ser>
          <c:idx val="6"/>
          <c:order val="6"/>
          <c:spPr>
            <a:solidFill>
              <a:srgbClr val="66AA00"/>
            </a:solidFill>
            <a:ln cmpd="sng">
              <a:solidFill>
                <a:srgbClr val="000000"/>
              </a:solidFill>
            </a:ln>
          </c:spPr>
          <c:val>
            <c:numRef>
              <c:f>FANTAGIRO!$B$95</c:f>
              <c:numCache/>
            </c:numRef>
          </c:val>
        </c:ser>
        <c:axId val="1184784503"/>
        <c:axId val="20543375"/>
      </c:barChart>
      <c:catAx>
        <c:axId val="11847845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20543375"/>
      </c:catAx>
      <c:valAx>
        <c:axId val="205433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184784503"/>
      </c:valAx>
      <c:spPr>
        <a:solidFill>
          <a:srgbClr val="FFFFFF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152400</xdr:colOff>
      <xdr:row>85</xdr:row>
      <xdr:rowOff>0</xdr:rowOff>
    </xdr:from>
    <xdr:ext cx="4705350" cy="28289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-1181100</xdr:colOff>
      <xdr:row>103</xdr:row>
      <xdr:rowOff>352425</xdr:rowOff>
    </xdr:from>
    <xdr:ext cx="9286875" cy="364807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4</xdr:col>
      <xdr:colOff>57150</xdr:colOff>
      <xdr:row>85</xdr:row>
      <xdr:rowOff>0</xdr:rowOff>
    </xdr:from>
    <xdr:ext cx="5705475" cy="3419475"/>
    <xdr:graphicFrame>
      <xdr:nvGraphicFramePr>
        <xdr:cNvPr id="3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20.5"/>
    <col customWidth="1" min="2" max="2" width="4.63"/>
    <col customWidth="1" min="3" max="3" width="4.0"/>
    <col customWidth="1" min="4" max="22" width="3.25"/>
    <col customWidth="1" min="23" max="23" width="4.25"/>
    <col customWidth="1" min="24" max="24" width="1.25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3"/>
      <c r="D1" s="3"/>
      <c r="E1" s="3"/>
      <c r="F1" s="4" t="s">
        <v>0</v>
      </c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5" t="s">
        <v>1</v>
      </c>
      <c r="Z1" s="6"/>
      <c r="AA1" s="2"/>
      <c r="AB1" s="2"/>
      <c r="AC1" s="7"/>
    </row>
    <row r="2" ht="12.75" customHeight="1">
      <c r="A2" s="5" t="s">
        <v>2</v>
      </c>
      <c r="B2" s="8">
        <v>1.0</v>
      </c>
      <c r="C2" s="8">
        <v>2.0</v>
      </c>
      <c r="D2" s="8">
        <v>3.0</v>
      </c>
      <c r="E2" s="9">
        <v>4.0</v>
      </c>
      <c r="F2" s="9">
        <v>5.0</v>
      </c>
      <c r="G2" s="9">
        <v>6.0</v>
      </c>
      <c r="H2" s="9">
        <v>7.0</v>
      </c>
      <c r="I2" s="9">
        <v>8.0</v>
      </c>
      <c r="J2" s="9">
        <v>9.0</v>
      </c>
      <c r="K2" s="9">
        <v>10.0</v>
      </c>
      <c r="L2" s="9">
        <v>11.0</v>
      </c>
      <c r="M2" s="9">
        <v>12.0</v>
      </c>
      <c r="N2" s="9">
        <v>13.0</v>
      </c>
      <c r="O2" s="9">
        <v>14.0</v>
      </c>
      <c r="P2" s="9">
        <v>15.0</v>
      </c>
      <c r="Q2" s="9">
        <v>16.0</v>
      </c>
      <c r="R2" s="9">
        <v>17.0</v>
      </c>
      <c r="S2" s="9">
        <v>18.0</v>
      </c>
      <c r="T2" s="9">
        <v>19.0</v>
      </c>
      <c r="U2" s="9">
        <v>20.0</v>
      </c>
      <c r="V2" s="9">
        <v>21.0</v>
      </c>
      <c r="W2" s="10" t="s">
        <v>3</v>
      </c>
      <c r="X2" s="11"/>
      <c r="Y2" s="6">
        <v>1.0</v>
      </c>
      <c r="Z2" s="12">
        <v>25.0</v>
      </c>
      <c r="AA2" s="2"/>
      <c r="AB2" s="2"/>
      <c r="AC2" s="7"/>
    </row>
    <row r="3" ht="12.75" customHeight="1">
      <c r="A3" s="13" t="s">
        <v>4</v>
      </c>
      <c r="B3" s="8"/>
      <c r="C3" s="8"/>
      <c r="D3" s="8"/>
      <c r="E3" s="8"/>
      <c r="F3" s="8"/>
      <c r="G3" s="8">
        <f>2</f>
        <v>2</v>
      </c>
      <c r="H3" s="8"/>
      <c r="I3" s="8">
        <f>7</f>
        <v>7</v>
      </c>
      <c r="J3" s="8">
        <f>4</f>
        <v>4</v>
      </c>
      <c r="K3" s="8"/>
      <c r="L3" s="8"/>
      <c r="M3" s="8"/>
      <c r="N3" s="8"/>
      <c r="O3" s="8">
        <f>7</f>
        <v>7</v>
      </c>
      <c r="P3" s="8">
        <f t="shared" ref="P3:Q3" si="1">4</f>
        <v>4</v>
      </c>
      <c r="Q3" s="8">
        <f t="shared" si="1"/>
        <v>4</v>
      </c>
      <c r="R3" s="8"/>
      <c r="S3" s="8">
        <f>9</f>
        <v>9</v>
      </c>
      <c r="T3" s="8"/>
      <c r="U3" s="14">
        <v>-10.0</v>
      </c>
      <c r="V3" s="14"/>
      <c r="W3" s="14">
        <f t="shared" ref="W3:W11" si="2">SUM(B3:V3)</f>
        <v>27</v>
      </c>
      <c r="X3" s="11"/>
      <c r="Y3" s="6">
        <v>2.0</v>
      </c>
      <c r="Z3" s="6">
        <v>20.0</v>
      </c>
      <c r="AA3" s="2"/>
      <c r="AB3" s="2"/>
      <c r="AC3" s="7"/>
    </row>
    <row r="4" ht="12.75" customHeight="1">
      <c r="A4" s="15" t="s">
        <v>5</v>
      </c>
      <c r="B4" s="8"/>
      <c r="C4" s="8"/>
      <c r="D4" s="8"/>
      <c r="E4" s="8">
        <f>14</f>
        <v>14</v>
      </c>
      <c r="F4" s="8"/>
      <c r="G4" s="8"/>
      <c r="H4" s="8"/>
      <c r="I4" s="8">
        <f>10</f>
        <v>10</v>
      </c>
      <c r="J4" s="8">
        <f>20+10</f>
        <v>30</v>
      </c>
      <c r="K4" s="9">
        <v>3.0</v>
      </c>
      <c r="L4" s="8"/>
      <c r="M4" s="8"/>
      <c r="N4" s="8"/>
      <c r="O4" s="8">
        <f>12+5</f>
        <v>17</v>
      </c>
      <c r="P4" s="8">
        <f>16+5</f>
        <v>21</v>
      </c>
      <c r="Q4" s="8">
        <f>6</f>
        <v>6</v>
      </c>
      <c r="R4" s="8"/>
      <c r="S4" s="8">
        <f>16</f>
        <v>16</v>
      </c>
      <c r="T4" s="8">
        <f>5</f>
        <v>5</v>
      </c>
      <c r="U4" s="16">
        <f>25+5</f>
        <v>30</v>
      </c>
      <c r="V4" s="8"/>
      <c r="W4" s="8">
        <f t="shared" si="2"/>
        <v>152</v>
      </c>
      <c r="X4" s="11"/>
      <c r="Y4" s="6">
        <v>3.0</v>
      </c>
      <c r="Z4" s="6">
        <v>16.0</v>
      </c>
      <c r="AA4" s="2"/>
      <c r="AB4" s="2"/>
      <c r="AC4" s="7"/>
    </row>
    <row r="5" ht="12.75" customHeight="1">
      <c r="A5" s="13" t="s">
        <v>6</v>
      </c>
      <c r="B5" s="8"/>
      <c r="C5" s="8"/>
      <c r="D5" s="8"/>
      <c r="E5" s="8"/>
      <c r="F5" s="8"/>
      <c r="G5" s="8">
        <f>9</f>
        <v>9</v>
      </c>
      <c r="H5" s="8"/>
      <c r="I5" s="8">
        <f>1</f>
        <v>1</v>
      </c>
      <c r="J5" s="14">
        <v>-10.0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>
        <f t="shared" si="2"/>
        <v>0</v>
      </c>
      <c r="X5" s="11"/>
      <c r="Y5" s="6">
        <v>4.0</v>
      </c>
      <c r="Z5" s="6">
        <v>14.0</v>
      </c>
      <c r="AA5" s="2"/>
      <c r="AB5" s="2"/>
      <c r="AC5" s="7"/>
    </row>
    <row r="6" ht="12.75" customHeight="1">
      <c r="A6" s="15" t="s">
        <v>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>
        <f t="shared" si="2"/>
        <v>0</v>
      </c>
      <c r="X6" s="11"/>
      <c r="Y6" s="6">
        <v>5.0</v>
      </c>
      <c r="Z6" s="6">
        <v>12.0</v>
      </c>
      <c r="AA6" s="2"/>
      <c r="AB6" s="2"/>
      <c r="AC6" s="7"/>
    </row>
    <row r="7" ht="12.75" customHeight="1">
      <c r="A7" s="15" t="s">
        <v>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>
        <f t="shared" si="2"/>
        <v>0</v>
      </c>
      <c r="X7" s="11"/>
      <c r="Y7" s="6">
        <v>6.0</v>
      </c>
      <c r="Z7" s="6">
        <v>10.0</v>
      </c>
      <c r="AA7" s="2"/>
      <c r="AB7" s="2"/>
      <c r="AC7" s="7"/>
    </row>
    <row r="8" ht="12.75" customHeight="1">
      <c r="A8" s="15" t="s">
        <v>9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>
        <f t="shared" si="2"/>
        <v>0</v>
      </c>
      <c r="X8" s="11"/>
      <c r="Y8" s="6">
        <v>7.0</v>
      </c>
      <c r="Z8" s="6">
        <v>9.0</v>
      </c>
      <c r="AA8" s="2"/>
      <c r="AB8" s="2"/>
      <c r="AC8" s="7"/>
    </row>
    <row r="9" ht="12.75" customHeight="1">
      <c r="A9" s="15" t="s">
        <v>10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>
        <f t="shared" si="2"/>
        <v>0</v>
      </c>
      <c r="X9" s="11"/>
      <c r="Y9" s="6">
        <v>8.0</v>
      </c>
      <c r="Z9" s="6">
        <v>8.0</v>
      </c>
      <c r="AA9" s="2"/>
      <c r="AB9" s="2"/>
      <c r="AC9" s="7"/>
    </row>
    <row r="10" ht="12.75" customHeight="1">
      <c r="A10" s="13" t="s">
        <v>11</v>
      </c>
      <c r="B10" s="8"/>
      <c r="C10" s="8"/>
      <c r="D10" s="8"/>
      <c r="E10" s="14">
        <v>-10.0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>
        <f t="shared" si="2"/>
        <v>-10</v>
      </c>
      <c r="X10" s="11"/>
      <c r="Y10" s="6">
        <v>9.0</v>
      </c>
      <c r="Z10" s="6">
        <v>7.0</v>
      </c>
      <c r="AA10" s="2"/>
      <c r="AB10" s="2"/>
      <c r="AC10" s="7"/>
    </row>
    <row r="11" ht="12.75" customHeight="1">
      <c r="A11" s="15" t="s">
        <v>12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>
        <f t="shared" si="2"/>
        <v>0</v>
      </c>
      <c r="X11" s="11"/>
      <c r="Y11" s="6">
        <v>10.0</v>
      </c>
      <c r="Z11" s="6">
        <v>6.0</v>
      </c>
      <c r="AA11" s="2"/>
      <c r="AB11" s="2"/>
      <c r="AC11" s="7"/>
    </row>
    <row r="12" ht="12.75" customHeight="1">
      <c r="A12" s="15" t="s">
        <v>13</v>
      </c>
      <c r="B12" s="8">
        <f t="shared" ref="B12:W12" si="3">SUM(B3:B11)</f>
        <v>0</v>
      </c>
      <c r="C12" s="8">
        <f t="shared" si="3"/>
        <v>0</v>
      </c>
      <c r="D12" s="8">
        <f t="shared" si="3"/>
        <v>0</v>
      </c>
      <c r="E12" s="8">
        <f t="shared" si="3"/>
        <v>4</v>
      </c>
      <c r="F12" s="8">
        <f t="shared" si="3"/>
        <v>0</v>
      </c>
      <c r="G12" s="8">
        <f t="shared" si="3"/>
        <v>11</v>
      </c>
      <c r="H12" s="8">
        <f t="shared" si="3"/>
        <v>0</v>
      </c>
      <c r="I12" s="8">
        <f t="shared" si="3"/>
        <v>18</v>
      </c>
      <c r="J12" s="8">
        <f t="shared" si="3"/>
        <v>24</v>
      </c>
      <c r="K12" s="8">
        <f t="shared" si="3"/>
        <v>3</v>
      </c>
      <c r="L12" s="8">
        <f t="shared" si="3"/>
        <v>0</v>
      </c>
      <c r="M12" s="8">
        <f t="shared" si="3"/>
        <v>0</v>
      </c>
      <c r="N12" s="8">
        <f t="shared" si="3"/>
        <v>0</v>
      </c>
      <c r="O12" s="8">
        <f t="shared" si="3"/>
        <v>24</v>
      </c>
      <c r="P12" s="8">
        <f t="shared" si="3"/>
        <v>25</v>
      </c>
      <c r="Q12" s="8">
        <f t="shared" si="3"/>
        <v>10</v>
      </c>
      <c r="R12" s="8">
        <f t="shared" si="3"/>
        <v>0</v>
      </c>
      <c r="S12" s="8">
        <f t="shared" si="3"/>
        <v>25</v>
      </c>
      <c r="T12" s="8">
        <f t="shared" si="3"/>
        <v>5</v>
      </c>
      <c r="U12" s="8">
        <f t="shared" si="3"/>
        <v>20</v>
      </c>
      <c r="V12" s="8">
        <f t="shared" si="3"/>
        <v>0</v>
      </c>
      <c r="W12" s="8">
        <f t="shared" si="3"/>
        <v>169</v>
      </c>
      <c r="X12" s="11"/>
      <c r="Y12" s="6">
        <v>11.0</v>
      </c>
      <c r="Z12" s="6">
        <v>5.0</v>
      </c>
      <c r="AA12" s="2"/>
      <c r="AB12" s="2"/>
      <c r="AC12" s="7"/>
    </row>
    <row r="13" ht="12.75" customHeight="1">
      <c r="A13" s="15" t="s">
        <v>14</v>
      </c>
      <c r="B13" s="8">
        <f>B12</f>
        <v>0</v>
      </c>
      <c r="C13" s="8">
        <f t="shared" ref="C13:V13" si="4">B13+C12</f>
        <v>0</v>
      </c>
      <c r="D13" s="8">
        <f t="shared" si="4"/>
        <v>0</v>
      </c>
      <c r="E13" s="8">
        <f t="shared" si="4"/>
        <v>4</v>
      </c>
      <c r="F13" s="8">
        <f t="shared" si="4"/>
        <v>4</v>
      </c>
      <c r="G13" s="8">
        <f t="shared" si="4"/>
        <v>15</v>
      </c>
      <c r="H13" s="8">
        <f t="shared" si="4"/>
        <v>15</v>
      </c>
      <c r="I13" s="8">
        <f t="shared" si="4"/>
        <v>33</v>
      </c>
      <c r="J13" s="8">
        <f t="shared" si="4"/>
        <v>57</v>
      </c>
      <c r="K13" s="8">
        <f t="shared" si="4"/>
        <v>60</v>
      </c>
      <c r="L13" s="8">
        <f t="shared" si="4"/>
        <v>60</v>
      </c>
      <c r="M13" s="8">
        <f t="shared" si="4"/>
        <v>60</v>
      </c>
      <c r="N13" s="8">
        <f t="shared" si="4"/>
        <v>60</v>
      </c>
      <c r="O13" s="8">
        <f t="shared" si="4"/>
        <v>84</v>
      </c>
      <c r="P13" s="8">
        <f t="shared" si="4"/>
        <v>109</v>
      </c>
      <c r="Q13" s="8">
        <f t="shared" si="4"/>
        <v>119</v>
      </c>
      <c r="R13" s="8">
        <f t="shared" si="4"/>
        <v>119</v>
      </c>
      <c r="S13" s="8">
        <f t="shared" si="4"/>
        <v>144</v>
      </c>
      <c r="T13" s="8">
        <f t="shared" si="4"/>
        <v>149</v>
      </c>
      <c r="U13" s="8">
        <f t="shared" si="4"/>
        <v>169</v>
      </c>
      <c r="V13" s="8">
        <f t="shared" si="4"/>
        <v>169</v>
      </c>
      <c r="W13" s="8">
        <f>W12</f>
        <v>169</v>
      </c>
      <c r="X13" s="11"/>
      <c r="Y13" s="6">
        <v>12.0</v>
      </c>
      <c r="Z13" s="6">
        <v>4.0</v>
      </c>
      <c r="AA13" s="2"/>
      <c r="AB13" s="2"/>
      <c r="AC13" s="7"/>
    </row>
    <row r="14" ht="12.75" customHeight="1">
      <c r="A14" s="5" t="s">
        <v>15</v>
      </c>
      <c r="B14" s="17">
        <v>1.0</v>
      </c>
      <c r="C14" s="17">
        <v>2.0</v>
      </c>
      <c r="D14" s="8">
        <v>3.0</v>
      </c>
      <c r="E14" s="9">
        <v>4.0</v>
      </c>
      <c r="F14" s="18">
        <v>5.0</v>
      </c>
      <c r="G14" s="9">
        <v>6.0</v>
      </c>
      <c r="H14" s="9">
        <v>7.0</v>
      </c>
      <c r="I14" s="9">
        <v>8.0</v>
      </c>
      <c r="J14" s="9">
        <v>9.0</v>
      </c>
      <c r="K14" s="9">
        <v>10.0</v>
      </c>
      <c r="L14" s="9">
        <v>11.0</v>
      </c>
      <c r="M14" s="18">
        <v>12.0</v>
      </c>
      <c r="N14" s="18">
        <v>13.0</v>
      </c>
      <c r="O14" s="9">
        <v>14.0</v>
      </c>
      <c r="P14" s="9">
        <v>15.0</v>
      </c>
      <c r="Q14" s="9">
        <v>16.0</v>
      </c>
      <c r="R14" s="9">
        <v>17.0</v>
      </c>
      <c r="S14" s="9">
        <v>18.0</v>
      </c>
      <c r="T14" s="18">
        <v>19.0</v>
      </c>
      <c r="U14" s="9">
        <v>20.0</v>
      </c>
      <c r="V14" s="9">
        <v>21.0</v>
      </c>
      <c r="W14" s="10" t="s">
        <v>3</v>
      </c>
      <c r="X14" s="11"/>
      <c r="Y14" s="6">
        <v>13.0</v>
      </c>
      <c r="Z14" s="6">
        <v>3.0</v>
      </c>
      <c r="AA14" s="2"/>
      <c r="AB14" s="2"/>
      <c r="AC14" s="7"/>
    </row>
    <row r="15" ht="12.75" customHeight="1">
      <c r="A15" s="13" t="s">
        <v>16</v>
      </c>
      <c r="B15" s="8"/>
      <c r="C15" s="8"/>
      <c r="D15" s="8"/>
      <c r="E15" s="8"/>
      <c r="F15" s="8">
        <f>20</f>
        <v>20</v>
      </c>
      <c r="G15" s="8"/>
      <c r="H15" s="8"/>
      <c r="I15" s="8"/>
      <c r="J15" s="8"/>
      <c r="K15" s="8"/>
      <c r="L15" s="8"/>
      <c r="M15" s="8">
        <f>20</f>
        <v>20</v>
      </c>
      <c r="N15" s="8">
        <f>3</f>
        <v>3</v>
      </c>
      <c r="O15" s="14">
        <v>-10.0</v>
      </c>
      <c r="P15" s="14"/>
      <c r="Q15" s="14"/>
      <c r="R15" s="14"/>
      <c r="S15" s="14"/>
      <c r="T15" s="14"/>
      <c r="U15" s="14"/>
      <c r="V15" s="14"/>
      <c r="W15" s="14">
        <f t="shared" ref="W15:W16" si="5">SUM(B15:V15)</f>
        <v>33</v>
      </c>
      <c r="X15" s="11"/>
      <c r="Y15" s="6">
        <v>14.0</v>
      </c>
      <c r="Z15" s="6">
        <v>2.0</v>
      </c>
      <c r="AA15" s="2"/>
      <c r="AB15" s="2"/>
      <c r="AC15" s="7"/>
    </row>
    <row r="16" ht="12.75" customHeight="1">
      <c r="A16" s="13" t="s">
        <v>17</v>
      </c>
      <c r="B16" s="8">
        <f>16+5</f>
        <v>21</v>
      </c>
      <c r="C16" s="19">
        <f>25+15</f>
        <v>40</v>
      </c>
      <c r="D16" s="20">
        <f>6+10</f>
        <v>16</v>
      </c>
      <c r="E16" s="21">
        <v>10.0</v>
      </c>
      <c r="F16" s="8">
        <f>14+10</f>
        <v>24</v>
      </c>
      <c r="G16" s="9">
        <v>3.0</v>
      </c>
      <c r="H16" s="9">
        <v>3.0</v>
      </c>
      <c r="I16" s="9">
        <v>3.0</v>
      </c>
      <c r="J16" s="9">
        <v>3.0</v>
      </c>
      <c r="K16" s="9">
        <v>3.0</v>
      </c>
      <c r="L16" s="9">
        <v>3.0</v>
      </c>
      <c r="M16" s="8">
        <f>8+3</f>
        <v>11</v>
      </c>
      <c r="N16" s="8">
        <f>7+3</f>
        <v>10</v>
      </c>
      <c r="O16" s="14">
        <v>-10.0</v>
      </c>
      <c r="P16" s="14"/>
      <c r="Q16" s="14"/>
      <c r="R16" s="14"/>
      <c r="S16" s="14"/>
      <c r="T16" s="14"/>
      <c r="U16" s="14"/>
      <c r="V16" s="14"/>
      <c r="W16" s="14">
        <f t="shared" si="5"/>
        <v>140</v>
      </c>
      <c r="X16" s="11"/>
      <c r="Y16" s="6">
        <v>15.0</v>
      </c>
      <c r="Z16" s="6">
        <v>1.0</v>
      </c>
      <c r="AA16" s="2"/>
      <c r="AB16" s="2"/>
      <c r="AC16" s="7"/>
    </row>
    <row r="17" ht="12.75" customHeight="1">
      <c r="A17" s="22" t="s">
        <v>18</v>
      </c>
      <c r="B17" s="8"/>
      <c r="C17" s="8"/>
      <c r="D17" s="8"/>
      <c r="E17" s="8"/>
      <c r="F17" s="8"/>
      <c r="G17" s="9"/>
      <c r="H17" s="8"/>
      <c r="I17" s="9">
        <f>3</f>
        <v>3</v>
      </c>
      <c r="J17" s="9"/>
      <c r="K17" s="9"/>
      <c r="L17" s="9"/>
      <c r="M17" s="9"/>
      <c r="N17" s="9"/>
      <c r="O17" s="8">
        <f>16</f>
        <v>16</v>
      </c>
      <c r="P17" s="8">
        <f>2</f>
        <v>2</v>
      </c>
      <c r="Q17" s="23">
        <f>20+10</f>
        <v>30</v>
      </c>
      <c r="R17" s="24">
        <v>10.0</v>
      </c>
      <c r="S17" s="23">
        <f>20+10</f>
        <v>30</v>
      </c>
      <c r="T17" s="25">
        <f>25+10</f>
        <v>35</v>
      </c>
      <c r="U17" s="24">
        <v>10.0</v>
      </c>
      <c r="V17" s="24">
        <v>10.0</v>
      </c>
      <c r="W17" s="23">
        <f>SUM(B17:V17)+50</f>
        <v>196</v>
      </c>
      <c r="X17" s="11"/>
      <c r="Y17" s="2"/>
      <c r="Z17" s="2"/>
      <c r="AA17" s="2"/>
      <c r="AB17" s="2"/>
      <c r="AC17" s="7"/>
    </row>
    <row r="18" ht="12.75" customHeight="1">
      <c r="A18" s="15" t="s">
        <v>19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>
        <f>SUM(B18:V18)</f>
        <v>0</v>
      </c>
      <c r="X18" s="11"/>
      <c r="Y18" s="2"/>
      <c r="Z18" s="2"/>
      <c r="AA18" s="2"/>
      <c r="AB18" s="2"/>
      <c r="AC18" s="7"/>
    </row>
    <row r="19" ht="12.75" customHeight="1">
      <c r="A19" s="15" t="s">
        <v>20</v>
      </c>
      <c r="B19" s="8">
        <f>7</f>
        <v>7</v>
      </c>
      <c r="C19" s="8"/>
      <c r="D19" s="8"/>
      <c r="E19" s="8"/>
      <c r="F19" s="8">
        <f>16</f>
        <v>16</v>
      </c>
      <c r="G19" s="8"/>
      <c r="H19" s="8">
        <f>16</f>
        <v>16</v>
      </c>
      <c r="I19" s="8"/>
      <c r="J19" s="8"/>
      <c r="K19" s="8"/>
      <c r="L19" s="8"/>
      <c r="M19" s="8">
        <f>16</f>
        <v>16</v>
      </c>
      <c r="N19" s="9">
        <f>20</f>
        <v>20</v>
      </c>
      <c r="O19" s="9">
        <v>3.0</v>
      </c>
      <c r="P19" s="9">
        <v>3.0</v>
      </c>
      <c r="Q19" s="9">
        <v>3.0</v>
      </c>
      <c r="R19" s="9">
        <v>3.0</v>
      </c>
      <c r="S19" s="9">
        <v>3.0</v>
      </c>
      <c r="T19" s="9">
        <v>3.0</v>
      </c>
      <c r="U19" s="9">
        <v>3.0</v>
      </c>
      <c r="V19" s="9">
        <v>3.0</v>
      </c>
      <c r="W19" s="8">
        <f>SUM(B19:V19)+10</f>
        <v>109</v>
      </c>
      <c r="X19" s="11"/>
      <c r="Y19" s="26" t="s">
        <v>21</v>
      </c>
      <c r="Z19" s="26">
        <v>-100.0</v>
      </c>
      <c r="AA19" s="2"/>
      <c r="AB19" s="2"/>
      <c r="AC19" s="7"/>
    </row>
    <row r="20" ht="12.75" customHeight="1">
      <c r="A20" s="13" t="s">
        <v>22</v>
      </c>
      <c r="B20" s="8"/>
      <c r="C20" s="8"/>
      <c r="D20" s="8"/>
      <c r="E20" s="8"/>
      <c r="F20" s="8"/>
      <c r="G20" s="8"/>
      <c r="H20" s="8"/>
      <c r="I20" s="8"/>
      <c r="J20" s="8"/>
      <c r="K20" s="14">
        <v>-10.0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>
        <f t="shared" ref="W20:W23" si="6">SUM(B20:V20)</f>
        <v>-10</v>
      </c>
      <c r="X20" s="11"/>
      <c r="Y20" s="27" t="s">
        <v>23</v>
      </c>
      <c r="Z20" s="27">
        <v>-10.0</v>
      </c>
      <c r="AA20" s="2"/>
      <c r="AB20" s="2"/>
      <c r="AC20" s="7"/>
    </row>
    <row r="21" ht="12.75" customHeight="1">
      <c r="A21" s="15" t="s">
        <v>24</v>
      </c>
      <c r="B21" s="8"/>
      <c r="C21" s="8">
        <f>6</f>
        <v>6</v>
      </c>
      <c r="D21" s="8"/>
      <c r="E21" s="28"/>
      <c r="F21" s="8"/>
      <c r="G21" s="8"/>
      <c r="H21" s="9"/>
      <c r="I21" s="9"/>
      <c r="J21" s="9"/>
      <c r="K21" s="9"/>
      <c r="L21" s="8">
        <f>20</f>
        <v>20</v>
      </c>
      <c r="M21" s="9"/>
      <c r="N21" s="8"/>
      <c r="O21" s="8"/>
      <c r="P21" s="8"/>
      <c r="Q21" s="8"/>
      <c r="R21" s="8">
        <f>20</f>
        <v>20</v>
      </c>
      <c r="S21" s="8"/>
      <c r="T21" s="8">
        <f>20</f>
        <v>20</v>
      </c>
      <c r="U21" s="8"/>
      <c r="V21" s="8"/>
      <c r="W21" s="8">
        <f t="shared" si="6"/>
        <v>66</v>
      </c>
      <c r="X21" s="11"/>
      <c r="Y21" s="29" t="s">
        <v>25</v>
      </c>
      <c r="Z21" s="29">
        <v>-50.0</v>
      </c>
      <c r="AA21" s="30" t="s">
        <v>26</v>
      </c>
      <c r="AB21" s="2"/>
      <c r="AC21" s="7"/>
    </row>
    <row r="22" ht="12.75" customHeight="1">
      <c r="A22" s="15" t="s">
        <v>27</v>
      </c>
      <c r="B22" s="8"/>
      <c r="C22" s="8">
        <f>20</f>
        <v>20</v>
      </c>
      <c r="D22" s="8">
        <f>3</f>
        <v>3</v>
      </c>
      <c r="E22" s="8"/>
      <c r="F22" s="8">
        <f>8</f>
        <v>8</v>
      </c>
      <c r="G22" s="8"/>
      <c r="H22" s="8"/>
      <c r="I22" s="8"/>
      <c r="J22" s="8"/>
      <c r="K22" s="8"/>
      <c r="L22" s="8"/>
      <c r="M22" s="8">
        <f>6</f>
        <v>6</v>
      </c>
      <c r="N22" s="8">
        <f>14</f>
        <v>14</v>
      </c>
      <c r="O22" s="8"/>
      <c r="P22" s="8"/>
      <c r="Q22" s="8"/>
      <c r="R22" s="8"/>
      <c r="S22" s="8"/>
      <c r="T22" s="8"/>
      <c r="U22" s="8"/>
      <c r="V22" s="8"/>
      <c r="W22" s="8">
        <f t="shared" si="6"/>
        <v>51</v>
      </c>
      <c r="X22" s="11"/>
      <c r="Y22" s="6"/>
      <c r="Z22" s="6"/>
      <c r="AA22" s="2"/>
      <c r="AB22" s="2"/>
      <c r="AC22" s="7"/>
    </row>
    <row r="23" ht="12.75" customHeight="1">
      <c r="A23" s="15" t="s">
        <v>28</v>
      </c>
      <c r="B23" s="8"/>
      <c r="C23" s="8">
        <f>4</f>
        <v>4</v>
      </c>
      <c r="D23" s="8"/>
      <c r="E23" s="9"/>
      <c r="F23" s="8"/>
      <c r="G23" s="8"/>
      <c r="H23" s="8"/>
      <c r="I23" s="8"/>
      <c r="J23" s="9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>
        <f t="shared" si="6"/>
        <v>4</v>
      </c>
      <c r="X23" s="11"/>
      <c r="Y23" s="31" t="s">
        <v>29</v>
      </c>
      <c r="Z23" s="32" t="s">
        <v>30</v>
      </c>
      <c r="AA23" s="32" t="s">
        <v>31</v>
      </c>
      <c r="AB23" s="32" t="s">
        <v>32</v>
      </c>
      <c r="AC23" s="7"/>
    </row>
    <row r="24" ht="12.75" customHeight="1">
      <c r="A24" s="15" t="s">
        <v>13</v>
      </c>
      <c r="B24" s="8">
        <f t="shared" ref="B24:W24" si="7">SUM(B15:B23)</f>
        <v>28</v>
      </c>
      <c r="C24" s="8">
        <f t="shared" si="7"/>
        <v>70</v>
      </c>
      <c r="D24" s="8">
        <f t="shared" si="7"/>
        <v>19</v>
      </c>
      <c r="E24" s="8">
        <f t="shared" si="7"/>
        <v>10</v>
      </c>
      <c r="F24" s="8">
        <f t="shared" si="7"/>
        <v>68</v>
      </c>
      <c r="G24" s="8">
        <f t="shared" si="7"/>
        <v>3</v>
      </c>
      <c r="H24" s="8">
        <f t="shared" si="7"/>
        <v>19</v>
      </c>
      <c r="I24" s="8">
        <f t="shared" si="7"/>
        <v>6</v>
      </c>
      <c r="J24" s="8">
        <f t="shared" si="7"/>
        <v>3</v>
      </c>
      <c r="K24" s="8">
        <f t="shared" si="7"/>
        <v>-7</v>
      </c>
      <c r="L24" s="8">
        <f t="shared" si="7"/>
        <v>23</v>
      </c>
      <c r="M24" s="8">
        <f t="shared" si="7"/>
        <v>53</v>
      </c>
      <c r="N24" s="8">
        <f t="shared" si="7"/>
        <v>47</v>
      </c>
      <c r="O24" s="8">
        <f t="shared" si="7"/>
        <v>-1</v>
      </c>
      <c r="P24" s="8">
        <f t="shared" si="7"/>
        <v>5</v>
      </c>
      <c r="Q24" s="8">
        <f t="shared" si="7"/>
        <v>33</v>
      </c>
      <c r="R24" s="8">
        <f t="shared" si="7"/>
        <v>33</v>
      </c>
      <c r="S24" s="8">
        <f t="shared" si="7"/>
        <v>33</v>
      </c>
      <c r="T24" s="8">
        <f t="shared" si="7"/>
        <v>58</v>
      </c>
      <c r="U24" s="8">
        <f t="shared" si="7"/>
        <v>13</v>
      </c>
      <c r="V24" s="8">
        <f t="shared" si="7"/>
        <v>13</v>
      </c>
      <c r="W24" s="8">
        <f t="shared" si="7"/>
        <v>589</v>
      </c>
      <c r="X24" s="2"/>
      <c r="Y24" s="33" t="s">
        <v>33</v>
      </c>
      <c r="Z24" s="6">
        <v>15.0</v>
      </c>
      <c r="AA24" s="6">
        <v>10.0</v>
      </c>
      <c r="AB24" s="6">
        <v>5.0</v>
      </c>
      <c r="AC24" s="7"/>
    </row>
    <row r="25" ht="12.75" customHeight="1">
      <c r="A25" s="15" t="s">
        <v>14</v>
      </c>
      <c r="B25" s="8">
        <f>B24</f>
        <v>28</v>
      </c>
      <c r="C25" s="8">
        <f t="shared" ref="C25:V25" si="8">B25+C24</f>
        <v>98</v>
      </c>
      <c r="D25" s="8">
        <f t="shared" si="8"/>
        <v>117</v>
      </c>
      <c r="E25" s="8">
        <f t="shared" si="8"/>
        <v>127</v>
      </c>
      <c r="F25" s="8">
        <f t="shared" si="8"/>
        <v>195</v>
      </c>
      <c r="G25" s="8">
        <f t="shared" si="8"/>
        <v>198</v>
      </c>
      <c r="H25" s="8">
        <f t="shared" si="8"/>
        <v>217</v>
      </c>
      <c r="I25" s="8">
        <f t="shared" si="8"/>
        <v>223</v>
      </c>
      <c r="J25" s="8">
        <f t="shared" si="8"/>
        <v>226</v>
      </c>
      <c r="K25" s="8">
        <f t="shared" si="8"/>
        <v>219</v>
      </c>
      <c r="L25" s="8">
        <f t="shared" si="8"/>
        <v>242</v>
      </c>
      <c r="M25" s="8">
        <f t="shared" si="8"/>
        <v>295</v>
      </c>
      <c r="N25" s="8">
        <f t="shared" si="8"/>
        <v>342</v>
      </c>
      <c r="O25" s="8">
        <f t="shared" si="8"/>
        <v>341</v>
      </c>
      <c r="P25" s="8">
        <f t="shared" si="8"/>
        <v>346</v>
      </c>
      <c r="Q25" s="8">
        <f t="shared" si="8"/>
        <v>379</v>
      </c>
      <c r="R25" s="8">
        <f t="shared" si="8"/>
        <v>412</v>
      </c>
      <c r="S25" s="8">
        <f t="shared" si="8"/>
        <v>445</v>
      </c>
      <c r="T25" s="8">
        <f t="shared" si="8"/>
        <v>503</v>
      </c>
      <c r="U25" s="8">
        <f t="shared" si="8"/>
        <v>516</v>
      </c>
      <c r="V25" s="8">
        <f t="shared" si="8"/>
        <v>529</v>
      </c>
      <c r="W25" s="8">
        <f>W24</f>
        <v>589</v>
      </c>
      <c r="X25" s="11"/>
      <c r="Y25" s="34" t="s">
        <v>34</v>
      </c>
      <c r="Z25" s="6">
        <v>10.0</v>
      </c>
      <c r="AA25" s="6">
        <v>6.0</v>
      </c>
      <c r="AB25" s="6">
        <v>3.0</v>
      </c>
      <c r="AC25" s="7"/>
    </row>
    <row r="26" ht="12.75" customHeight="1">
      <c r="A26" s="5" t="s">
        <v>35</v>
      </c>
      <c r="B26" s="8">
        <v>1.0</v>
      </c>
      <c r="C26" s="8">
        <v>2.0</v>
      </c>
      <c r="D26" s="8">
        <v>3.0</v>
      </c>
      <c r="E26" s="9">
        <v>4.0</v>
      </c>
      <c r="F26" s="9">
        <v>5.0</v>
      </c>
      <c r="G26" s="9">
        <v>6.0</v>
      </c>
      <c r="H26" s="18">
        <v>7.0</v>
      </c>
      <c r="I26" s="9">
        <v>8.0</v>
      </c>
      <c r="J26" s="9">
        <v>9.0</v>
      </c>
      <c r="K26" s="9">
        <v>10.0</v>
      </c>
      <c r="L26" s="9">
        <v>11.0</v>
      </c>
      <c r="M26" s="9">
        <v>12.0</v>
      </c>
      <c r="N26" s="9">
        <v>13.0</v>
      </c>
      <c r="O26" s="9">
        <v>14.0</v>
      </c>
      <c r="P26" s="9">
        <v>15.0</v>
      </c>
      <c r="Q26" s="18">
        <v>16.0</v>
      </c>
      <c r="R26" s="9">
        <v>17.0</v>
      </c>
      <c r="S26" s="9">
        <v>18.0</v>
      </c>
      <c r="T26" s="9">
        <v>19.0</v>
      </c>
      <c r="U26" s="18">
        <v>20.0</v>
      </c>
      <c r="V26" s="9">
        <v>21.0</v>
      </c>
      <c r="W26" s="10" t="s">
        <v>3</v>
      </c>
      <c r="X26" s="11"/>
      <c r="Y26" s="35" t="s">
        <v>36</v>
      </c>
      <c r="Z26" s="6">
        <v>10.0</v>
      </c>
      <c r="AA26" s="6">
        <v>6.0</v>
      </c>
      <c r="AB26" s="6">
        <v>3.0</v>
      </c>
      <c r="AC26" s="7"/>
    </row>
    <row r="27" ht="12.75" customHeight="1">
      <c r="A27" s="15" t="s">
        <v>37</v>
      </c>
      <c r="B27" s="8"/>
      <c r="C27" s="9">
        <f>3</f>
        <v>3</v>
      </c>
      <c r="D27" s="9"/>
      <c r="E27" s="9">
        <f>6</f>
        <v>6</v>
      </c>
      <c r="F27" s="9"/>
      <c r="G27" s="9">
        <f>4</f>
        <v>4</v>
      </c>
      <c r="H27" s="9">
        <f>6</f>
        <v>6</v>
      </c>
      <c r="I27" s="8">
        <f>9</f>
        <v>9</v>
      </c>
      <c r="J27" s="8">
        <f>12</f>
        <v>12</v>
      </c>
      <c r="K27" s="8">
        <f>10</f>
        <v>10</v>
      </c>
      <c r="L27" s="8"/>
      <c r="M27" s="8"/>
      <c r="N27" s="8"/>
      <c r="O27" s="8">
        <f t="shared" ref="O27:P27" si="9">9</f>
        <v>9</v>
      </c>
      <c r="P27" s="8">
        <f t="shared" si="9"/>
        <v>9</v>
      </c>
      <c r="Q27" s="16">
        <f>25+5</f>
        <v>30</v>
      </c>
      <c r="R27" s="9">
        <v>5.0</v>
      </c>
      <c r="S27" s="8">
        <f>5+5</f>
        <v>10</v>
      </c>
      <c r="T27" s="9">
        <v>5.0</v>
      </c>
      <c r="U27" s="8">
        <f>16+10</f>
        <v>26</v>
      </c>
      <c r="V27" s="8">
        <f>3+5</f>
        <v>8</v>
      </c>
      <c r="W27" s="8">
        <f>SUM(B27:V27)+30</f>
        <v>182</v>
      </c>
      <c r="X27" s="11"/>
      <c r="Y27" s="36" t="s">
        <v>38</v>
      </c>
      <c r="Z27" s="6">
        <v>5.0</v>
      </c>
      <c r="AA27" s="6"/>
      <c r="AB27" s="6"/>
      <c r="AC27" s="7"/>
    </row>
    <row r="28" ht="12.75" customHeight="1">
      <c r="A28" s="13" t="s">
        <v>39</v>
      </c>
      <c r="B28" s="8">
        <f>20+10</f>
        <v>30</v>
      </c>
      <c r="C28" s="8">
        <f>7+5</f>
        <v>12</v>
      </c>
      <c r="D28" s="8">
        <f>8</f>
        <v>8</v>
      </c>
      <c r="E28" s="9"/>
      <c r="F28" s="8"/>
      <c r="G28" s="8"/>
      <c r="H28" s="16">
        <f>25</f>
        <v>25</v>
      </c>
      <c r="I28" s="8"/>
      <c r="J28" s="8"/>
      <c r="K28" s="8"/>
      <c r="L28" s="8"/>
      <c r="M28" s="8"/>
      <c r="N28" s="8">
        <f>8</f>
        <v>8</v>
      </c>
      <c r="O28" s="8"/>
      <c r="P28" s="14">
        <v>-10.0</v>
      </c>
      <c r="Q28" s="14"/>
      <c r="R28" s="14"/>
      <c r="S28" s="14"/>
      <c r="T28" s="14"/>
      <c r="U28" s="14"/>
      <c r="V28" s="14"/>
      <c r="W28" s="14">
        <f t="shared" ref="W28:W35" si="10">SUM(B28:V28)</f>
        <v>73</v>
      </c>
      <c r="X28" s="11"/>
      <c r="Y28" s="37"/>
      <c r="Z28" s="6"/>
      <c r="AA28" s="2"/>
      <c r="AB28" s="2"/>
      <c r="AC28" s="7"/>
    </row>
    <row r="29" ht="12.75" customHeight="1">
      <c r="A29" s="15" t="s">
        <v>40</v>
      </c>
      <c r="B29" s="8"/>
      <c r="C29" s="8"/>
      <c r="D29" s="8"/>
      <c r="E29" s="8"/>
      <c r="F29" s="8"/>
      <c r="G29" s="8">
        <f>1</f>
        <v>1</v>
      </c>
      <c r="H29" s="8"/>
      <c r="I29" s="8"/>
      <c r="J29" s="8">
        <f>5</f>
        <v>5</v>
      </c>
      <c r="K29" s="8">
        <f>7</f>
        <v>7</v>
      </c>
      <c r="L29" s="8">
        <f>5</f>
        <v>5</v>
      </c>
      <c r="M29" s="8"/>
      <c r="N29" s="8"/>
      <c r="O29" s="8"/>
      <c r="P29" s="8"/>
      <c r="Q29" s="8"/>
      <c r="R29" s="8"/>
      <c r="S29" s="8"/>
      <c r="T29" s="8"/>
      <c r="U29" s="8"/>
      <c r="V29" s="8">
        <f>6</f>
        <v>6</v>
      </c>
      <c r="W29" s="8">
        <f t="shared" si="10"/>
        <v>24</v>
      </c>
      <c r="X29" s="11"/>
      <c r="Y29" s="31" t="s">
        <v>41</v>
      </c>
      <c r="Z29" s="32" t="s">
        <v>30</v>
      </c>
      <c r="AA29" s="32" t="s">
        <v>31</v>
      </c>
      <c r="AB29" s="32" t="s">
        <v>32</v>
      </c>
      <c r="AC29" s="7"/>
    </row>
    <row r="30" ht="12.75" customHeight="1">
      <c r="A30" s="15" t="s">
        <v>42</v>
      </c>
      <c r="B30" s="8"/>
      <c r="C30" s="8"/>
      <c r="D30" s="8"/>
      <c r="E30" s="8">
        <f>3</f>
        <v>3</v>
      </c>
      <c r="F30" s="8"/>
      <c r="G30" s="8"/>
      <c r="H30" s="8"/>
      <c r="I30" s="8">
        <f>2</f>
        <v>2</v>
      </c>
      <c r="J30" s="8">
        <f>10</f>
        <v>10</v>
      </c>
      <c r="K30" s="8"/>
      <c r="L30" s="8">
        <f>1</f>
        <v>1</v>
      </c>
      <c r="M30" s="8"/>
      <c r="N30" s="8"/>
      <c r="O30" s="8">
        <f>5</f>
        <v>5</v>
      </c>
      <c r="P30" s="8">
        <f>12</f>
        <v>12</v>
      </c>
      <c r="Q30" s="8">
        <f>14</f>
        <v>14</v>
      </c>
      <c r="R30" s="8"/>
      <c r="S30" s="8">
        <f>14</f>
        <v>14</v>
      </c>
      <c r="T30" s="8">
        <f>4</f>
        <v>4</v>
      </c>
      <c r="U30" s="8">
        <f>14</f>
        <v>14</v>
      </c>
      <c r="V30" s="8"/>
      <c r="W30" s="8">
        <f t="shared" si="10"/>
        <v>79</v>
      </c>
      <c r="X30" s="11"/>
      <c r="Y30" s="33" t="s">
        <v>33</v>
      </c>
      <c r="Z30" s="6">
        <v>100.0</v>
      </c>
      <c r="AA30" s="6">
        <v>50.0</v>
      </c>
      <c r="AB30" s="6">
        <v>30.0</v>
      </c>
      <c r="AC30" s="7"/>
    </row>
    <row r="31" ht="12.75" customHeight="1">
      <c r="A31" s="15" t="s">
        <v>43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>
        <f t="shared" si="10"/>
        <v>0</v>
      </c>
      <c r="X31" s="11"/>
      <c r="Y31" s="34" t="s">
        <v>34</v>
      </c>
      <c r="Z31" s="6">
        <v>50.0</v>
      </c>
      <c r="AA31" s="6">
        <v>30.0</v>
      </c>
      <c r="AB31" s="6">
        <v>10.0</v>
      </c>
      <c r="AC31" s="7"/>
    </row>
    <row r="32" ht="12.75" customHeight="1">
      <c r="A32" s="15" t="s">
        <v>44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>
        <f t="shared" si="10"/>
        <v>0</v>
      </c>
      <c r="X32" s="11"/>
      <c r="Y32" s="35" t="s">
        <v>36</v>
      </c>
      <c r="Z32" s="6">
        <v>50.0</v>
      </c>
      <c r="AA32" s="6">
        <v>30.0</v>
      </c>
      <c r="AB32" s="6">
        <v>10.0</v>
      </c>
      <c r="AC32" s="7"/>
    </row>
    <row r="33" ht="12.75" customHeight="1">
      <c r="A33" s="15" t="s">
        <v>45</v>
      </c>
      <c r="B33" s="8">
        <f>3</f>
        <v>3</v>
      </c>
      <c r="C33" s="8">
        <f>10</f>
        <v>10</v>
      </c>
      <c r="D33" s="9"/>
      <c r="E33" s="8"/>
      <c r="F33" s="8">
        <f>6</f>
        <v>6</v>
      </c>
      <c r="G33" s="8"/>
      <c r="H33" s="8">
        <f>9</f>
        <v>9</v>
      </c>
      <c r="I33" s="8">
        <f>14</f>
        <v>14</v>
      </c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>
        <f t="shared" si="10"/>
        <v>42</v>
      </c>
      <c r="X33" s="11"/>
      <c r="Y33" s="36" t="s">
        <v>38</v>
      </c>
      <c r="Z33" s="6">
        <v>50.0</v>
      </c>
      <c r="AA33" s="6"/>
      <c r="AB33" s="6"/>
      <c r="AC33" s="7"/>
    </row>
    <row r="34" ht="12.75" customHeight="1">
      <c r="A34" s="15" t="s">
        <v>46</v>
      </c>
      <c r="B34" s="8"/>
      <c r="C34" s="8"/>
      <c r="D34" s="8"/>
      <c r="E34" s="8"/>
      <c r="F34" s="8"/>
      <c r="G34" s="8"/>
      <c r="H34" s="8"/>
      <c r="I34" s="8"/>
      <c r="J34" s="8"/>
      <c r="K34" s="8">
        <f>12</f>
        <v>12</v>
      </c>
      <c r="L34" s="8"/>
      <c r="M34" s="8"/>
      <c r="N34" s="8"/>
      <c r="O34" s="8"/>
      <c r="P34" s="8"/>
      <c r="Q34" s="8"/>
      <c r="R34" s="8"/>
      <c r="S34" s="8"/>
      <c r="T34" s="8"/>
      <c r="U34" s="8"/>
      <c r="V34" s="8">
        <f>14</f>
        <v>14</v>
      </c>
      <c r="W34" s="8">
        <f t="shared" si="10"/>
        <v>26</v>
      </c>
      <c r="X34" s="11"/>
      <c r="Y34" s="37"/>
      <c r="Z34" s="6"/>
      <c r="AA34" s="2"/>
      <c r="AB34" s="2"/>
      <c r="AC34" s="7"/>
    </row>
    <row r="35" ht="12.75" customHeight="1">
      <c r="A35" s="15" t="s">
        <v>47</v>
      </c>
      <c r="B35" s="9">
        <v>-10.0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>
        <f t="shared" si="10"/>
        <v>-10</v>
      </c>
      <c r="X35" s="11"/>
      <c r="Y35" s="31" t="s">
        <v>48</v>
      </c>
      <c r="Z35" s="3"/>
      <c r="AA35" s="2"/>
      <c r="AB35" s="2"/>
      <c r="AC35" s="7"/>
    </row>
    <row r="36" ht="12.75" customHeight="1">
      <c r="A36" s="15" t="s">
        <v>13</v>
      </c>
      <c r="B36" s="8">
        <f t="shared" ref="B36:W36" si="11">SUM(B27:B35)</f>
        <v>23</v>
      </c>
      <c r="C36" s="8">
        <f t="shared" si="11"/>
        <v>25</v>
      </c>
      <c r="D36" s="8">
        <f t="shared" si="11"/>
        <v>8</v>
      </c>
      <c r="E36" s="8">
        <f t="shared" si="11"/>
        <v>9</v>
      </c>
      <c r="F36" s="8">
        <f t="shared" si="11"/>
        <v>6</v>
      </c>
      <c r="G36" s="8">
        <f t="shared" si="11"/>
        <v>5</v>
      </c>
      <c r="H36" s="8">
        <f t="shared" si="11"/>
        <v>40</v>
      </c>
      <c r="I36" s="8">
        <f t="shared" si="11"/>
        <v>25</v>
      </c>
      <c r="J36" s="8">
        <f t="shared" si="11"/>
        <v>27</v>
      </c>
      <c r="K36" s="8">
        <f t="shared" si="11"/>
        <v>29</v>
      </c>
      <c r="L36" s="8">
        <f t="shared" si="11"/>
        <v>6</v>
      </c>
      <c r="M36" s="8">
        <f t="shared" si="11"/>
        <v>0</v>
      </c>
      <c r="N36" s="8">
        <f t="shared" si="11"/>
        <v>8</v>
      </c>
      <c r="O36" s="8">
        <f t="shared" si="11"/>
        <v>14</v>
      </c>
      <c r="P36" s="8">
        <f t="shared" si="11"/>
        <v>11</v>
      </c>
      <c r="Q36" s="8">
        <f t="shared" si="11"/>
        <v>44</v>
      </c>
      <c r="R36" s="8">
        <f t="shared" si="11"/>
        <v>5</v>
      </c>
      <c r="S36" s="8">
        <f t="shared" si="11"/>
        <v>24</v>
      </c>
      <c r="T36" s="8">
        <f t="shared" si="11"/>
        <v>9</v>
      </c>
      <c r="U36" s="8">
        <f t="shared" si="11"/>
        <v>40</v>
      </c>
      <c r="V36" s="8">
        <f t="shared" si="11"/>
        <v>28</v>
      </c>
      <c r="W36" s="8">
        <f t="shared" si="11"/>
        <v>416</v>
      </c>
      <c r="X36" s="11"/>
      <c r="Y36" s="31" t="s">
        <v>49</v>
      </c>
      <c r="Z36" s="3"/>
      <c r="AA36" s="2"/>
      <c r="AB36" s="2"/>
      <c r="AC36" s="7"/>
    </row>
    <row r="37" ht="12.75" customHeight="1">
      <c r="A37" s="15" t="s">
        <v>14</v>
      </c>
      <c r="B37" s="8">
        <f>B36</f>
        <v>23</v>
      </c>
      <c r="C37" s="8">
        <f t="shared" ref="C37:V37" si="12">B37+C36</f>
        <v>48</v>
      </c>
      <c r="D37" s="8">
        <f t="shared" si="12"/>
        <v>56</v>
      </c>
      <c r="E37" s="8">
        <f t="shared" si="12"/>
        <v>65</v>
      </c>
      <c r="F37" s="8">
        <f t="shared" si="12"/>
        <v>71</v>
      </c>
      <c r="G37" s="8">
        <f t="shared" si="12"/>
        <v>76</v>
      </c>
      <c r="H37" s="8">
        <f t="shared" si="12"/>
        <v>116</v>
      </c>
      <c r="I37" s="8">
        <f t="shared" si="12"/>
        <v>141</v>
      </c>
      <c r="J37" s="8">
        <f t="shared" si="12"/>
        <v>168</v>
      </c>
      <c r="K37" s="8">
        <f t="shared" si="12"/>
        <v>197</v>
      </c>
      <c r="L37" s="8">
        <f t="shared" si="12"/>
        <v>203</v>
      </c>
      <c r="M37" s="8">
        <f t="shared" si="12"/>
        <v>203</v>
      </c>
      <c r="N37" s="8">
        <f t="shared" si="12"/>
        <v>211</v>
      </c>
      <c r="O37" s="8">
        <f t="shared" si="12"/>
        <v>225</v>
      </c>
      <c r="P37" s="8">
        <f t="shared" si="12"/>
        <v>236</v>
      </c>
      <c r="Q37" s="8">
        <f t="shared" si="12"/>
        <v>280</v>
      </c>
      <c r="R37" s="8">
        <f t="shared" si="12"/>
        <v>285</v>
      </c>
      <c r="S37" s="8">
        <f t="shared" si="12"/>
        <v>309</v>
      </c>
      <c r="T37" s="8">
        <f t="shared" si="12"/>
        <v>318</v>
      </c>
      <c r="U37" s="8">
        <f t="shared" si="12"/>
        <v>358</v>
      </c>
      <c r="V37" s="8">
        <f t="shared" si="12"/>
        <v>386</v>
      </c>
      <c r="W37" s="8">
        <f>W36</f>
        <v>416</v>
      </c>
      <c r="X37" s="11"/>
      <c r="Y37" s="31" t="s">
        <v>50</v>
      </c>
      <c r="Z37" s="3"/>
      <c r="AA37" s="2"/>
      <c r="AB37" s="2"/>
      <c r="AC37" s="7"/>
    </row>
    <row r="38" ht="12.75" customHeight="1">
      <c r="A38" s="5" t="s">
        <v>51</v>
      </c>
      <c r="B38" s="8">
        <v>1.0</v>
      </c>
      <c r="C38" s="8">
        <v>2.0</v>
      </c>
      <c r="D38" s="8">
        <v>3.0</v>
      </c>
      <c r="E38" s="18">
        <v>4.0</v>
      </c>
      <c r="F38" s="9">
        <v>5.0</v>
      </c>
      <c r="G38" s="9">
        <v>6.0</v>
      </c>
      <c r="H38" s="9">
        <v>7.0</v>
      </c>
      <c r="I38" s="9">
        <v>8.0</v>
      </c>
      <c r="J38" s="9">
        <v>9.0</v>
      </c>
      <c r="K38" s="9">
        <v>10.0</v>
      </c>
      <c r="L38" s="9">
        <v>11.0</v>
      </c>
      <c r="M38" s="9">
        <v>12.0</v>
      </c>
      <c r="N38" s="9">
        <v>13.0</v>
      </c>
      <c r="O38" s="9">
        <v>14.0</v>
      </c>
      <c r="P38" s="9">
        <v>15.0</v>
      </c>
      <c r="Q38" s="9">
        <v>16.0</v>
      </c>
      <c r="R38" s="18">
        <v>17.0</v>
      </c>
      <c r="S38" s="9">
        <v>18.0</v>
      </c>
      <c r="T38" s="9">
        <v>19.0</v>
      </c>
      <c r="U38" s="9">
        <v>20.0</v>
      </c>
      <c r="V38" s="9">
        <v>21.0</v>
      </c>
      <c r="W38" s="10" t="s">
        <v>3</v>
      </c>
      <c r="X38" s="11"/>
      <c r="Y38" s="31"/>
      <c r="Z38" s="3"/>
      <c r="AA38" s="2"/>
      <c r="AB38" s="2"/>
      <c r="AC38" s="7"/>
    </row>
    <row r="39" ht="12.75" customHeight="1">
      <c r="A39" s="38" t="s">
        <v>52</v>
      </c>
      <c r="B39" s="8">
        <f>4</f>
        <v>4</v>
      </c>
      <c r="C39" s="8">
        <f>14</f>
        <v>14</v>
      </c>
      <c r="D39" s="19">
        <f>25+15</f>
        <v>40</v>
      </c>
      <c r="E39" s="9">
        <v>3.0</v>
      </c>
      <c r="F39" s="39">
        <f>25+15</f>
        <v>40</v>
      </c>
      <c r="G39" s="21">
        <v>10.0</v>
      </c>
      <c r="H39" s="21">
        <f>20+10</f>
        <v>30</v>
      </c>
      <c r="I39" s="21">
        <v>10.0</v>
      </c>
      <c r="J39" s="21">
        <v>10.0</v>
      </c>
      <c r="K39" s="21">
        <v>10.0</v>
      </c>
      <c r="L39" s="21">
        <v>10.0</v>
      </c>
      <c r="M39" s="39">
        <f t="shared" ref="M39:N39" si="13">25+10</f>
        <v>35</v>
      </c>
      <c r="N39" s="39">
        <f t="shared" si="13"/>
        <v>35</v>
      </c>
      <c r="O39" s="21">
        <v>10.0</v>
      </c>
      <c r="P39" s="21">
        <v>10.0</v>
      </c>
      <c r="Q39" s="21">
        <v>10.0</v>
      </c>
      <c r="R39" s="21">
        <v>10.0</v>
      </c>
      <c r="S39" s="21">
        <v>10.0</v>
      </c>
      <c r="T39" s="21">
        <v>10.0</v>
      </c>
      <c r="U39" s="21">
        <v>10.0</v>
      </c>
      <c r="V39" s="21">
        <v>10.0</v>
      </c>
      <c r="W39" s="21">
        <f>SUM(B39:V39)+50</f>
        <v>381</v>
      </c>
      <c r="X39" s="11"/>
      <c r="Y39" s="31"/>
      <c r="Z39" s="3"/>
      <c r="AA39" s="2"/>
      <c r="AB39" s="2"/>
      <c r="AC39" s="7"/>
    </row>
    <row r="40" ht="12.75" customHeight="1">
      <c r="A40" s="15" t="s">
        <v>53</v>
      </c>
      <c r="B40" s="8"/>
      <c r="C40" s="8"/>
      <c r="D40" s="8"/>
      <c r="E40" s="9">
        <f>20+3</f>
        <v>23</v>
      </c>
      <c r="F40" s="9">
        <v>3.0</v>
      </c>
      <c r="G40" s="9">
        <v>3.0</v>
      </c>
      <c r="H40" s="9">
        <v>3.0</v>
      </c>
      <c r="I40" s="8"/>
      <c r="J40" s="8">
        <f>8</f>
        <v>8</v>
      </c>
      <c r="K40" s="8">
        <f>4</f>
        <v>4</v>
      </c>
      <c r="L40" s="8"/>
      <c r="M40" s="9"/>
      <c r="N40" s="8"/>
      <c r="O40" s="8">
        <f>20</f>
        <v>20</v>
      </c>
      <c r="P40" s="8">
        <f>7</f>
        <v>7</v>
      </c>
      <c r="Q40" s="8">
        <f>12</f>
        <v>12</v>
      </c>
      <c r="R40" s="9"/>
      <c r="S40" s="9">
        <f>10</f>
        <v>10</v>
      </c>
      <c r="T40" s="8">
        <f>3</f>
        <v>3</v>
      </c>
      <c r="U40" s="8">
        <f>20</f>
        <v>20</v>
      </c>
      <c r="V40" s="9"/>
      <c r="W40" s="8">
        <f t="shared" ref="W40:W47" si="14">SUM(B40:V40)</f>
        <v>116</v>
      </c>
      <c r="X40" s="11"/>
      <c r="Y40" s="31" t="s">
        <v>54</v>
      </c>
      <c r="Z40" s="3"/>
      <c r="AA40" s="2"/>
      <c r="AB40" s="2"/>
      <c r="AC40" s="7"/>
    </row>
    <row r="41" ht="12.75" customHeight="1">
      <c r="A41" s="15" t="s">
        <v>55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>
        <f t="shared" si="14"/>
        <v>0</v>
      </c>
      <c r="X41" s="11"/>
      <c r="Y41" s="31" t="s">
        <v>56</v>
      </c>
      <c r="Z41" s="3"/>
      <c r="AA41" s="2"/>
      <c r="AB41" s="2"/>
      <c r="AC41" s="7"/>
    </row>
    <row r="42" ht="12.75" customHeight="1">
      <c r="A42" s="15" t="s">
        <v>57</v>
      </c>
      <c r="B42" s="8"/>
      <c r="C42" s="8"/>
      <c r="D42" s="8"/>
      <c r="E42" s="8">
        <f>2</f>
        <v>2</v>
      </c>
      <c r="F42" s="8"/>
      <c r="G42" s="8"/>
      <c r="H42" s="8"/>
      <c r="I42" s="8"/>
      <c r="J42" s="8"/>
      <c r="K42" s="8"/>
      <c r="L42" s="8">
        <f>16</f>
        <v>16</v>
      </c>
      <c r="M42" s="8"/>
      <c r="N42" s="8"/>
      <c r="O42" s="8"/>
      <c r="P42" s="8"/>
      <c r="Q42" s="8"/>
      <c r="R42" s="16">
        <f>25</f>
        <v>25</v>
      </c>
      <c r="S42" s="8"/>
      <c r="T42" s="8">
        <f>16</f>
        <v>16</v>
      </c>
      <c r="U42" s="8"/>
      <c r="V42" s="8"/>
      <c r="W42" s="8">
        <f t="shared" si="14"/>
        <v>59</v>
      </c>
      <c r="X42" s="11"/>
      <c r="Y42" s="31" t="s">
        <v>58</v>
      </c>
      <c r="Z42" s="3"/>
      <c r="AA42" s="2"/>
      <c r="AB42" s="2"/>
      <c r="AC42" s="7"/>
    </row>
    <row r="43" ht="12.75" customHeight="1">
      <c r="A43" s="15" t="s">
        <v>59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>
        <f t="shared" si="14"/>
        <v>0</v>
      </c>
      <c r="X43" s="11"/>
      <c r="Y43" s="31" t="s">
        <v>60</v>
      </c>
      <c r="Z43" s="3"/>
      <c r="AA43" s="2"/>
      <c r="AB43" s="2"/>
      <c r="AC43" s="7"/>
    </row>
    <row r="44" ht="12.75" customHeight="1">
      <c r="A44" s="15" t="s">
        <v>61</v>
      </c>
      <c r="B44" s="8"/>
      <c r="C44" s="8"/>
      <c r="D44" s="8"/>
      <c r="E44" s="9">
        <f>12</f>
        <v>12</v>
      </c>
      <c r="F44" s="9"/>
      <c r="G44" s="8"/>
      <c r="H44" s="8"/>
      <c r="I44" s="8"/>
      <c r="J44" s="8"/>
      <c r="K44" s="8"/>
      <c r="L44" s="8">
        <f>9</f>
        <v>9</v>
      </c>
      <c r="M44" s="8"/>
      <c r="N44" s="8"/>
      <c r="O44" s="8"/>
      <c r="P44" s="8"/>
      <c r="Q44" s="8"/>
      <c r="R44" s="8"/>
      <c r="S44" s="8">
        <f>2</f>
        <v>2</v>
      </c>
      <c r="T44" s="8"/>
      <c r="U44" s="8"/>
      <c r="V44" s="8"/>
      <c r="W44" s="8">
        <f t="shared" si="14"/>
        <v>23</v>
      </c>
      <c r="X44" s="11"/>
      <c r="Y44" s="31" t="s">
        <v>62</v>
      </c>
      <c r="Z44" s="3"/>
      <c r="AA44" s="2"/>
      <c r="AB44" s="2"/>
      <c r="AC44" s="7"/>
    </row>
    <row r="45" ht="12.75" customHeight="1">
      <c r="A45" s="15" t="s">
        <v>63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>
        <f t="shared" si="14"/>
        <v>0</v>
      </c>
      <c r="X45" s="11"/>
      <c r="Y45" s="11"/>
      <c r="Z45" s="3"/>
      <c r="AA45" s="2"/>
      <c r="AB45" s="2"/>
      <c r="AC45" s="7"/>
    </row>
    <row r="46" ht="12.75" customHeight="1">
      <c r="A46" s="15" t="s">
        <v>64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>
        <f t="shared" si="14"/>
        <v>0</v>
      </c>
      <c r="X46" s="11"/>
      <c r="Y46" s="31" t="s">
        <v>65</v>
      </c>
      <c r="Z46" s="3"/>
      <c r="AA46" s="2"/>
      <c r="AB46" s="2"/>
      <c r="AC46" s="7"/>
    </row>
    <row r="47" ht="12.75" customHeight="1">
      <c r="A47" s="15" t="s">
        <v>66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9"/>
      <c r="P47" s="9"/>
      <c r="Q47" s="8"/>
      <c r="R47" s="8"/>
      <c r="S47" s="8"/>
      <c r="T47" s="8"/>
      <c r="U47" s="8"/>
      <c r="V47" s="8"/>
      <c r="W47" s="8">
        <f t="shared" si="14"/>
        <v>0</v>
      </c>
      <c r="X47" s="11"/>
      <c r="Y47" s="31" t="s">
        <v>67</v>
      </c>
      <c r="Z47" s="3"/>
      <c r="AA47" s="2"/>
      <c r="AB47" s="2"/>
      <c r="AC47" s="7"/>
    </row>
    <row r="48" ht="12.75" customHeight="1">
      <c r="A48" s="15" t="s">
        <v>13</v>
      </c>
      <c r="B48" s="8">
        <f t="shared" ref="B48:W48" si="15">SUM(B39:B47)</f>
        <v>4</v>
      </c>
      <c r="C48" s="8">
        <f t="shared" si="15"/>
        <v>14</v>
      </c>
      <c r="D48" s="8">
        <f t="shared" si="15"/>
        <v>40</v>
      </c>
      <c r="E48" s="8">
        <f t="shared" si="15"/>
        <v>40</v>
      </c>
      <c r="F48" s="8">
        <f t="shared" si="15"/>
        <v>43</v>
      </c>
      <c r="G48" s="8">
        <f t="shared" si="15"/>
        <v>13</v>
      </c>
      <c r="H48" s="8">
        <f t="shared" si="15"/>
        <v>33</v>
      </c>
      <c r="I48" s="8">
        <f t="shared" si="15"/>
        <v>10</v>
      </c>
      <c r="J48" s="8">
        <f t="shared" si="15"/>
        <v>18</v>
      </c>
      <c r="K48" s="8">
        <f t="shared" si="15"/>
        <v>14</v>
      </c>
      <c r="L48" s="8">
        <f t="shared" si="15"/>
        <v>35</v>
      </c>
      <c r="M48" s="8">
        <f t="shared" si="15"/>
        <v>35</v>
      </c>
      <c r="N48" s="8">
        <f t="shared" si="15"/>
        <v>35</v>
      </c>
      <c r="O48" s="8">
        <f t="shared" si="15"/>
        <v>30</v>
      </c>
      <c r="P48" s="8">
        <f t="shared" si="15"/>
        <v>17</v>
      </c>
      <c r="Q48" s="8">
        <f t="shared" si="15"/>
        <v>22</v>
      </c>
      <c r="R48" s="8">
        <f t="shared" si="15"/>
        <v>35</v>
      </c>
      <c r="S48" s="8">
        <f t="shared" si="15"/>
        <v>22</v>
      </c>
      <c r="T48" s="8">
        <f t="shared" si="15"/>
        <v>29</v>
      </c>
      <c r="U48" s="8">
        <f t="shared" si="15"/>
        <v>30</v>
      </c>
      <c r="V48" s="8">
        <f t="shared" si="15"/>
        <v>10</v>
      </c>
      <c r="W48" s="8">
        <f t="shared" si="15"/>
        <v>579</v>
      </c>
      <c r="X48" s="11"/>
      <c r="Y48" s="31" t="s">
        <v>68</v>
      </c>
      <c r="Z48" s="3"/>
      <c r="AA48" s="2"/>
      <c r="AB48" s="2"/>
      <c r="AC48" s="7"/>
    </row>
    <row r="49" ht="12.75" customHeight="1">
      <c r="A49" s="15" t="s">
        <v>14</v>
      </c>
      <c r="B49" s="8">
        <f>B48</f>
        <v>4</v>
      </c>
      <c r="C49" s="8">
        <f t="shared" ref="C49:V49" si="16">B49+C48</f>
        <v>18</v>
      </c>
      <c r="D49" s="8">
        <f t="shared" si="16"/>
        <v>58</v>
      </c>
      <c r="E49" s="8">
        <f t="shared" si="16"/>
        <v>98</v>
      </c>
      <c r="F49" s="8">
        <f t="shared" si="16"/>
        <v>141</v>
      </c>
      <c r="G49" s="8">
        <f t="shared" si="16"/>
        <v>154</v>
      </c>
      <c r="H49" s="8">
        <f t="shared" si="16"/>
        <v>187</v>
      </c>
      <c r="I49" s="8">
        <f t="shared" si="16"/>
        <v>197</v>
      </c>
      <c r="J49" s="8">
        <f t="shared" si="16"/>
        <v>215</v>
      </c>
      <c r="K49" s="8">
        <f t="shared" si="16"/>
        <v>229</v>
      </c>
      <c r="L49" s="8">
        <f t="shared" si="16"/>
        <v>264</v>
      </c>
      <c r="M49" s="8">
        <f t="shared" si="16"/>
        <v>299</v>
      </c>
      <c r="N49" s="8">
        <f t="shared" si="16"/>
        <v>334</v>
      </c>
      <c r="O49" s="8">
        <f t="shared" si="16"/>
        <v>364</v>
      </c>
      <c r="P49" s="8">
        <f t="shared" si="16"/>
        <v>381</v>
      </c>
      <c r="Q49" s="8">
        <f t="shared" si="16"/>
        <v>403</v>
      </c>
      <c r="R49" s="8">
        <f t="shared" si="16"/>
        <v>438</v>
      </c>
      <c r="S49" s="8">
        <f t="shared" si="16"/>
        <v>460</v>
      </c>
      <c r="T49" s="8">
        <f t="shared" si="16"/>
        <v>489</v>
      </c>
      <c r="U49" s="8">
        <f t="shared" si="16"/>
        <v>519</v>
      </c>
      <c r="V49" s="8">
        <f t="shared" si="16"/>
        <v>529</v>
      </c>
      <c r="W49" s="8">
        <f>W48</f>
        <v>579</v>
      </c>
      <c r="X49" s="11"/>
      <c r="Y49" s="2"/>
      <c r="Z49" s="3"/>
      <c r="AA49" s="2"/>
      <c r="AB49" s="2"/>
      <c r="AC49" s="7"/>
    </row>
    <row r="50" ht="12.75" customHeight="1">
      <c r="A50" s="5" t="s">
        <v>69</v>
      </c>
      <c r="B50" s="8">
        <v>1.0</v>
      </c>
      <c r="C50" s="8">
        <v>2.0</v>
      </c>
      <c r="D50" s="8">
        <v>3.0</v>
      </c>
      <c r="E50" s="9">
        <v>4.0</v>
      </c>
      <c r="F50" s="9">
        <v>5.0</v>
      </c>
      <c r="G50" s="9">
        <v>6.0</v>
      </c>
      <c r="H50" s="9">
        <v>7.0</v>
      </c>
      <c r="I50" s="18">
        <v>8.0</v>
      </c>
      <c r="J50" s="9">
        <v>9.0</v>
      </c>
      <c r="K50" s="9">
        <v>10.0</v>
      </c>
      <c r="L50" s="9">
        <v>11.0</v>
      </c>
      <c r="M50" s="9">
        <v>12.0</v>
      </c>
      <c r="N50" s="9">
        <v>13.0</v>
      </c>
      <c r="O50" s="9">
        <v>14.0</v>
      </c>
      <c r="P50" s="9">
        <v>15.0</v>
      </c>
      <c r="Q50" s="9">
        <v>16.0</v>
      </c>
      <c r="R50" s="9">
        <v>17.0</v>
      </c>
      <c r="S50" s="18">
        <v>18.0</v>
      </c>
      <c r="T50" s="9">
        <v>19.0</v>
      </c>
      <c r="U50" s="9">
        <v>20.0</v>
      </c>
      <c r="V50" s="18">
        <v>21.0</v>
      </c>
      <c r="W50" s="10" t="s">
        <v>3</v>
      </c>
      <c r="X50" s="11"/>
      <c r="Y50" s="31" t="s">
        <v>70</v>
      </c>
      <c r="Z50" s="2"/>
      <c r="AA50" s="2"/>
      <c r="AB50" s="2"/>
      <c r="AC50" s="7"/>
    </row>
    <row r="51" ht="12.75" customHeight="1">
      <c r="A51" s="15" t="s">
        <v>71</v>
      </c>
      <c r="B51" s="8"/>
      <c r="C51" s="8"/>
      <c r="D51" s="8"/>
      <c r="E51" s="8">
        <f>5</f>
        <v>5</v>
      </c>
      <c r="F51" s="8"/>
      <c r="G51" s="8">
        <f>5</f>
        <v>5</v>
      </c>
      <c r="H51" s="8"/>
      <c r="I51" s="8"/>
      <c r="J51" s="40">
        <f>25+15</f>
        <v>40</v>
      </c>
      <c r="K51" s="9">
        <v>10.0</v>
      </c>
      <c r="L51" s="9">
        <v>10.0</v>
      </c>
      <c r="M51" s="9">
        <v>10.0</v>
      </c>
      <c r="N51" s="9">
        <v>10.0</v>
      </c>
      <c r="O51" s="8">
        <f>14+10</f>
        <v>24</v>
      </c>
      <c r="P51" s="8">
        <f>20+10</f>
        <v>30</v>
      </c>
      <c r="Q51" s="8">
        <f>16+10</f>
        <v>26</v>
      </c>
      <c r="R51" s="9">
        <v>10.0</v>
      </c>
      <c r="S51" s="8">
        <f>6+10</f>
        <v>16</v>
      </c>
      <c r="T51" s="41">
        <v>15.0</v>
      </c>
      <c r="U51" s="41">
        <f>12+15</f>
        <v>27</v>
      </c>
      <c r="V51" s="9">
        <v>10.0</v>
      </c>
      <c r="W51" s="8">
        <f>SUM(B51:V51)+50</f>
        <v>298</v>
      </c>
      <c r="X51" s="11"/>
      <c r="Y51" s="31" t="s">
        <v>72</v>
      </c>
      <c r="Z51" s="2"/>
      <c r="AA51" s="2"/>
      <c r="AB51" s="2"/>
      <c r="AC51" s="7"/>
    </row>
    <row r="52" ht="12.75" customHeight="1">
      <c r="A52" s="15" t="s">
        <v>73</v>
      </c>
      <c r="B52" s="8"/>
      <c r="C52" s="8"/>
      <c r="D52" s="8"/>
      <c r="E52" s="8">
        <f>1</f>
        <v>1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>
        <f>3</f>
        <v>3</v>
      </c>
      <c r="S52" s="16">
        <f>25</f>
        <v>25</v>
      </c>
      <c r="T52" s="8"/>
      <c r="U52" s="8"/>
      <c r="V52" s="8"/>
      <c r="W52" s="8">
        <f>SUM(B52:V52)</f>
        <v>29</v>
      </c>
      <c r="X52" s="11"/>
      <c r="Y52" s="31" t="s">
        <v>74</v>
      </c>
      <c r="Z52" s="2"/>
      <c r="AA52" s="2"/>
      <c r="AB52" s="2"/>
      <c r="AC52" s="7"/>
    </row>
    <row r="53" ht="12.75" customHeight="1">
      <c r="A53" s="15" t="s">
        <v>75</v>
      </c>
      <c r="B53" s="8"/>
      <c r="C53" s="8"/>
      <c r="D53" s="8"/>
      <c r="E53" s="8"/>
      <c r="F53" s="8"/>
      <c r="G53" s="8"/>
      <c r="H53" s="8"/>
      <c r="I53" s="8">
        <f>16+3</f>
        <v>19</v>
      </c>
      <c r="J53" s="8"/>
      <c r="K53" s="8">
        <f>14</f>
        <v>14</v>
      </c>
      <c r="L53" s="8"/>
      <c r="M53" s="8"/>
      <c r="N53" s="8"/>
      <c r="O53" s="8"/>
      <c r="P53" s="8"/>
      <c r="Q53" s="9">
        <v>6.0</v>
      </c>
      <c r="R53" s="9">
        <v>6.0</v>
      </c>
      <c r="S53" s="8">
        <f>6</f>
        <v>6</v>
      </c>
      <c r="T53" s="9">
        <f>9+6</f>
        <v>15</v>
      </c>
      <c r="U53" s="9">
        <v>6.0</v>
      </c>
      <c r="V53" s="9">
        <v>6.0</v>
      </c>
      <c r="W53" s="8">
        <f>SUM(B53:V53)+30</f>
        <v>108</v>
      </c>
      <c r="X53" s="11"/>
      <c r="Y53" s="2"/>
      <c r="Z53" s="2"/>
      <c r="AA53" s="2"/>
      <c r="AB53" s="2"/>
      <c r="AC53" s="7"/>
    </row>
    <row r="54" ht="12.75" customHeight="1">
      <c r="A54" s="15" t="s">
        <v>76</v>
      </c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>
        <f t="shared" ref="W54:W59" si="17">SUM(B54:V54)</f>
        <v>0</v>
      </c>
      <c r="X54" s="11"/>
      <c r="Y54" s="2"/>
      <c r="Z54" s="2"/>
      <c r="AA54" s="2"/>
      <c r="AB54" s="2"/>
      <c r="AC54" s="7"/>
    </row>
    <row r="55" ht="12.75" customHeight="1">
      <c r="A55" s="15" t="s">
        <v>77</v>
      </c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>
        <f t="shared" si="17"/>
        <v>0</v>
      </c>
      <c r="X55" s="11"/>
      <c r="Y55" s="2"/>
      <c r="Z55" s="3"/>
      <c r="AA55" s="2"/>
      <c r="AB55" s="2"/>
      <c r="AC55" s="7"/>
    </row>
    <row r="56" ht="12.75" customHeight="1">
      <c r="A56" s="13" t="s">
        <v>78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14">
        <v>-10.0</v>
      </c>
      <c r="R56" s="14"/>
      <c r="S56" s="14"/>
      <c r="T56" s="14"/>
      <c r="U56" s="14"/>
      <c r="V56" s="14"/>
      <c r="W56" s="14">
        <f t="shared" si="17"/>
        <v>-10</v>
      </c>
      <c r="X56" s="11"/>
      <c r="Y56" s="2"/>
      <c r="Z56" s="3"/>
      <c r="AA56" s="2"/>
      <c r="AB56" s="2"/>
      <c r="AC56" s="7"/>
    </row>
    <row r="57" ht="12.75" customHeight="1">
      <c r="A57" s="13" t="s">
        <v>79</v>
      </c>
      <c r="B57" s="8"/>
      <c r="C57" s="8"/>
      <c r="D57" s="8"/>
      <c r="E57" s="8"/>
      <c r="F57" s="8"/>
      <c r="G57" s="8"/>
      <c r="H57" s="8"/>
      <c r="I57" s="8">
        <f>20</f>
        <v>20</v>
      </c>
      <c r="J57" s="8"/>
      <c r="K57" s="8"/>
      <c r="L57" s="8">
        <f>12</f>
        <v>12</v>
      </c>
      <c r="M57" s="8"/>
      <c r="N57" s="8"/>
      <c r="O57" s="8"/>
      <c r="P57" s="8"/>
      <c r="Q57" s="8"/>
      <c r="R57" s="8"/>
      <c r="S57" s="8"/>
      <c r="T57" s="8"/>
      <c r="U57" s="14">
        <v>-10.0</v>
      </c>
      <c r="V57" s="14"/>
      <c r="W57" s="14">
        <f t="shared" si="17"/>
        <v>22</v>
      </c>
      <c r="X57" s="11"/>
      <c r="Y57" s="2"/>
      <c r="Z57" s="3"/>
      <c r="AA57" s="2"/>
      <c r="AB57" s="2"/>
      <c r="AC57" s="7"/>
    </row>
    <row r="58" ht="12.75" customHeight="1">
      <c r="A58" s="15" t="s">
        <v>80</v>
      </c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9"/>
      <c r="S58" s="9"/>
      <c r="T58" s="8"/>
      <c r="U58" s="8"/>
      <c r="V58" s="9"/>
      <c r="W58" s="8">
        <f t="shared" si="17"/>
        <v>0</v>
      </c>
      <c r="X58" s="11"/>
      <c r="Y58" s="2"/>
      <c r="Z58" s="3"/>
      <c r="AA58" s="2"/>
      <c r="AB58" s="2"/>
      <c r="AC58" s="7"/>
    </row>
    <row r="59" ht="12.75" customHeight="1">
      <c r="A59" s="15" t="s">
        <v>47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>
        <f t="shared" si="17"/>
        <v>0</v>
      </c>
      <c r="X59" s="11"/>
      <c r="Y59" s="2"/>
      <c r="Z59" s="3"/>
      <c r="AA59" s="2"/>
      <c r="AB59" s="2"/>
      <c r="AC59" s="7"/>
    </row>
    <row r="60" ht="12.75" customHeight="1">
      <c r="A60" s="15" t="s">
        <v>13</v>
      </c>
      <c r="B60" s="8">
        <f t="shared" ref="B60:W60" si="18">SUM(B51:B59)</f>
        <v>0</v>
      </c>
      <c r="C60" s="8">
        <f t="shared" si="18"/>
        <v>0</v>
      </c>
      <c r="D60" s="8">
        <f t="shared" si="18"/>
        <v>0</v>
      </c>
      <c r="E60" s="8">
        <f t="shared" si="18"/>
        <v>6</v>
      </c>
      <c r="F60" s="8">
        <f t="shared" si="18"/>
        <v>0</v>
      </c>
      <c r="G60" s="8">
        <f t="shared" si="18"/>
        <v>5</v>
      </c>
      <c r="H60" s="8">
        <f t="shared" si="18"/>
        <v>0</v>
      </c>
      <c r="I60" s="8">
        <f t="shared" si="18"/>
        <v>39</v>
      </c>
      <c r="J60" s="8">
        <f t="shared" si="18"/>
        <v>40</v>
      </c>
      <c r="K60" s="8">
        <f t="shared" si="18"/>
        <v>24</v>
      </c>
      <c r="L60" s="8">
        <f t="shared" si="18"/>
        <v>22</v>
      </c>
      <c r="M60" s="8">
        <f t="shared" si="18"/>
        <v>10</v>
      </c>
      <c r="N60" s="8">
        <f t="shared" si="18"/>
        <v>10</v>
      </c>
      <c r="O60" s="8">
        <f t="shared" si="18"/>
        <v>24</v>
      </c>
      <c r="P60" s="8">
        <f t="shared" si="18"/>
        <v>30</v>
      </c>
      <c r="Q60" s="8">
        <f t="shared" si="18"/>
        <v>22</v>
      </c>
      <c r="R60" s="8">
        <f t="shared" si="18"/>
        <v>19</v>
      </c>
      <c r="S60" s="8">
        <f t="shared" si="18"/>
        <v>47</v>
      </c>
      <c r="T60" s="8">
        <f t="shared" si="18"/>
        <v>30</v>
      </c>
      <c r="U60" s="8">
        <f t="shared" si="18"/>
        <v>23</v>
      </c>
      <c r="V60" s="8">
        <f t="shared" si="18"/>
        <v>16</v>
      </c>
      <c r="W60" s="8">
        <f t="shared" si="18"/>
        <v>447</v>
      </c>
      <c r="X60" s="11"/>
      <c r="Y60" s="2"/>
      <c r="Z60" s="3"/>
      <c r="AA60" s="2"/>
      <c r="AB60" s="2"/>
      <c r="AC60" s="7"/>
    </row>
    <row r="61" ht="12.75" customHeight="1">
      <c r="A61" s="15" t="s">
        <v>14</v>
      </c>
      <c r="B61" s="8">
        <f>B60</f>
        <v>0</v>
      </c>
      <c r="C61" s="8">
        <f t="shared" ref="C61:V61" si="19">B61+C60</f>
        <v>0</v>
      </c>
      <c r="D61" s="8">
        <f t="shared" si="19"/>
        <v>0</v>
      </c>
      <c r="E61" s="8">
        <f t="shared" si="19"/>
        <v>6</v>
      </c>
      <c r="F61" s="8">
        <f t="shared" si="19"/>
        <v>6</v>
      </c>
      <c r="G61" s="8">
        <f t="shared" si="19"/>
        <v>11</v>
      </c>
      <c r="H61" s="8">
        <f t="shared" si="19"/>
        <v>11</v>
      </c>
      <c r="I61" s="8">
        <f t="shared" si="19"/>
        <v>50</v>
      </c>
      <c r="J61" s="8">
        <f t="shared" si="19"/>
        <v>90</v>
      </c>
      <c r="K61" s="8">
        <f t="shared" si="19"/>
        <v>114</v>
      </c>
      <c r="L61" s="8">
        <f t="shared" si="19"/>
        <v>136</v>
      </c>
      <c r="M61" s="8">
        <f t="shared" si="19"/>
        <v>146</v>
      </c>
      <c r="N61" s="8">
        <f t="shared" si="19"/>
        <v>156</v>
      </c>
      <c r="O61" s="8">
        <f t="shared" si="19"/>
        <v>180</v>
      </c>
      <c r="P61" s="8">
        <f t="shared" si="19"/>
        <v>210</v>
      </c>
      <c r="Q61" s="8">
        <f t="shared" si="19"/>
        <v>232</v>
      </c>
      <c r="R61" s="8">
        <f t="shared" si="19"/>
        <v>251</v>
      </c>
      <c r="S61" s="8">
        <f t="shared" si="19"/>
        <v>298</v>
      </c>
      <c r="T61" s="8">
        <f t="shared" si="19"/>
        <v>328</v>
      </c>
      <c r="U61" s="8">
        <f t="shared" si="19"/>
        <v>351</v>
      </c>
      <c r="V61" s="8">
        <f t="shared" si="19"/>
        <v>367</v>
      </c>
      <c r="W61" s="8">
        <f>W60</f>
        <v>447</v>
      </c>
      <c r="X61" s="3"/>
      <c r="Y61" s="11"/>
      <c r="Z61" s="3"/>
      <c r="AA61" s="2"/>
      <c r="AB61" s="2"/>
      <c r="AC61" s="7"/>
    </row>
    <row r="62" ht="12.75" customHeight="1">
      <c r="A62" s="42" t="s">
        <v>81</v>
      </c>
      <c r="B62" s="8">
        <v>1.0</v>
      </c>
      <c r="C62" s="8">
        <v>2.0</v>
      </c>
      <c r="D62" s="8">
        <v>3.0</v>
      </c>
      <c r="E62" s="9">
        <v>4.0</v>
      </c>
      <c r="F62" s="9">
        <v>5.0</v>
      </c>
      <c r="G62" s="9">
        <v>6.0</v>
      </c>
      <c r="H62" s="9">
        <v>7.0</v>
      </c>
      <c r="I62" s="9">
        <v>8.0</v>
      </c>
      <c r="J62" s="18">
        <v>9.0</v>
      </c>
      <c r="K62" s="18">
        <v>10.0</v>
      </c>
      <c r="L62" s="18">
        <v>11.0</v>
      </c>
      <c r="M62" s="9">
        <v>12.0</v>
      </c>
      <c r="N62" s="9">
        <v>13.0</v>
      </c>
      <c r="O62" s="18">
        <v>14.0</v>
      </c>
      <c r="P62" s="9">
        <v>15.0</v>
      </c>
      <c r="Q62" s="9">
        <v>16.0</v>
      </c>
      <c r="R62" s="9">
        <v>17.0</v>
      </c>
      <c r="S62" s="9">
        <v>18.0</v>
      </c>
      <c r="T62" s="9">
        <v>19.0</v>
      </c>
      <c r="U62" s="9">
        <v>20.0</v>
      </c>
      <c r="V62" s="9">
        <v>21.0</v>
      </c>
      <c r="W62" s="10" t="s">
        <v>3</v>
      </c>
      <c r="X62" s="11"/>
      <c r="Y62" s="11"/>
      <c r="Z62" s="3"/>
      <c r="AA62" s="2"/>
      <c r="AB62" s="2"/>
      <c r="AC62" s="7"/>
    </row>
    <row r="63" ht="12.75" customHeight="1">
      <c r="A63" s="42" t="s">
        <v>82</v>
      </c>
      <c r="B63" s="8"/>
      <c r="C63" s="8"/>
      <c r="D63" s="8"/>
      <c r="E63" s="8">
        <f>10</f>
        <v>10</v>
      </c>
      <c r="F63" s="8"/>
      <c r="G63" s="8">
        <f>3</f>
        <v>3</v>
      </c>
      <c r="H63" s="8">
        <f>5</f>
        <v>5</v>
      </c>
      <c r="I63" s="8">
        <f>4</f>
        <v>4</v>
      </c>
      <c r="J63" s="8">
        <f>16+5</f>
        <v>21</v>
      </c>
      <c r="K63" s="40">
        <f>25+15</f>
        <v>40</v>
      </c>
      <c r="L63" s="41">
        <v>15.0</v>
      </c>
      <c r="M63" s="41">
        <v>15.0</v>
      </c>
      <c r="N63" s="41">
        <v>15.0</v>
      </c>
      <c r="O63" s="40">
        <f>25+15</f>
        <v>40</v>
      </c>
      <c r="P63" s="41">
        <f>8+15</f>
        <v>23</v>
      </c>
      <c r="Q63" s="43">
        <f>3+15</f>
        <v>18</v>
      </c>
      <c r="R63" s="41">
        <v>15.0</v>
      </c>
      <c r="S63" s="43">
        <f>7+15</f>
        <v>22</v>
      </c>
      <c r="T63" s="9">
        <v>10.0</v>
      </c>
      <c r="U63" s="8">
        <f>6</f>
        <v>6</v>
      </c>
      <c r="V63" s="44">
        <f>20+15</f>
        <v>35</v>
      </c>
      <c r="W63" s="43">
        <f>SUM(B63:V63)+100</f>
        <v>397</v>
      </c>
      <c r="X63" s="11"/>
      <c r="Y63" s="45"/>
      <c r="Z63" s="3"/>
      <c r="AA63" s="2"/>
      <c r="AB63" s="2"/>
      <c r="AC63" s="7"/>
    </row>
    <row r="64" ht="12.75" customHeight="1">
      <c r="A64" s="6" t="s">
        <v>83</v>
      </c>
      <c r="B64" s="8"/>
      <c r="C64" s="8"/>
      <c r="D64" s="8"/>
      <c r="E64" s="8"/>
      <c r="F64" s="8"/>
      <c r="G64" s="8"/>
      <c r="H64" s="8"/>
      <c r="I64" s="8"/>
      <c r="J64" s="46">
        <f>6+5</f>
        <v>11</v>
      </c>
      <c r="K64" s="8"/>
      <c r="L64" s="8"/>
      <c r="M64" s="8"/>
      <c r="N64" s="8"/>
      <c r="O64" s="8"/>
      <c r="P64" s="8">
        <f>1</f>
        <v>1</v>
      </c>
      <c r="Q64" s="8">
        <f>10</f>
        <v>10</v>
      </c>
      <c r="R64" s="8"/>
      <c r="S64" s="8">
        <f>1</f>
        <v>1</v>
      </c>
      <c r="T64" s="8"/>
      <c r="U64" s="8"/>
      <c r="V64" s="8"/>
      <c r="W64" s="8">
        <f t="shared" ref="W64:W67" si="20">SUM(B64:V64)</f>
        <v>23</v>
      </c>
      <c r="X64" s="11"/>
      <c r="Y64" s="3"/>
      <c r="Z64" s="3"/>
      <c r="AA64" s="2"/>
      <c r="AB64" s="2"/>
      <c r="AC64" s="7"/>
    </row>
    <row r="65" ht="12.75" customHeight="1">
      <c r="A65" s="13" t="s">
        <v>84</v>
      </c>
      <c r="B65" s="8"/>
      <c r="C65" s="8">
        <f>8</f>
        <v>8</v>
      </c>
      <c r="D65" s="8"/>
      <c r="E65" s="8">
        <f>16+10</f>
        <v>26</v>
      </c>
      <c r="F65" s="9">
        <v>10.0</v>
      </c>
      <c r="G65" s="8">
        <f>6+10</f>
        <v>16</v>
      </c>
      <c r="H65" s="8">
        <f>4+10</f>
        <v>14</v>
      </c>
      <c r="I65" s="8">
        <f>5+10</f>
        <v>15</v>
      </c>
      <c r="J65" s="8"/>
      <c r="K65" s="8">
        <f>20</f>
        <v>20</v>
      </c>
      <c r="L65" s="8"/>
      <c r="M65" s="8"/>
      <c r="N65" s="14">
        <v>-10.0</v>
      </c>
      <c r="O65" s="14"/>
      <c r="P65" s="14"/>
      <c r="Q65" s="14"/>
      <c r="R65" s="14"/>
      <c r="S65" s="14"/>
      <c r="T65" s="14"/>
      <c r="U65" s="14"/>
      <c r="V65" s="14"/>
      <c r="W65" s="14">
        <f t="shared" si="20"/>
        <v>99</v>
      </c>
      <c r="X65" s="11"/>
      <c r="Y65" s="3"/>
      <c r="Z65" s="3"/>
      <c r="AA65" s="2"/>
      <c r="AB65" s="2"/>
      <c r="AC65" s="7"/>
    </row>
    <row r="66" ht="12.75" customHeight="1">
      <c r="A66" s="13" t="s">
        <v>85</v>
      </c>
      <c r="B66" s="8"/>
      <c r="C66" s="8"/>
      <c r="D66" s="8"/>
      <c r="E66" s="14">
        <v>-10.0</v>
      </c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>
        <f t="shared" si="20"/>
        <v>-10</v>
      </c>
      <c r="X66" s="11"/>
      <c r="Y66" s="3"/>
      <c r="Z66" s="3"/>
      <c r="AA66" s="2"/>
      <c r="AB66" s="2"/>
      <c r="AC66" s="7"/>
    </row>
    <row r="67" ht="12.75" customHeight="1">
      <c r="A67" s="15" t="s">
        <v>86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>
        <f t="shared" si="20"/>
        <v>0</v>
      </c>
      <c r="X67" s="11"/>
      <c r="Y67" s="3"/>
      <c r="Z67" s="3"/>
      <c r="AA67" s="2"/>
      <c r="AB67" s="2"/>
      <c r="AC67" s="7"/>
    </row>
    <row r="68" ht="12.75" customHeight="1">
      <c r="A68" s="6" t="s">
        <v>87</v>
      </c>
      <c r="B68" s="8"/>
      <c r="C68" s="9">
        <v>3.0</v>
      </c>
      <c r="D68" s="9">
        <v>3.0</v>
      </c>
      <c r="E68" s="8"/>
      <c r="F68" s="8"/>
      <c r="G68" s="8"/>
      <c r="H68" s="8"/>
      <c r="I68" s="8"/>
      <c r="J68" s="8"/>
      <c r="K68" s="8"/>
      <c r="L68" s="16">
        <f>25+6</f>
        <v>31</v>
      </c>
      <c r="M68" s="24">
        <v>10.0</v>
      </c>
      <c r="N68" s="24">
        <v>10.0</v>
      </c>
      <c r="O68" s="9">
        <v>6.0</v>
      </c>
      <c r="P68" s="9">
        <v>6.0</v>
      </c>
      <c r="Q68" s="9">
        <v>3.0</v>
      </c>
      <c r="R68" s="8">
        <f>8+3</f>
        <v>11</v>
      </c>
      <c r="S68" s="8">
        <f>3</f>
        <v>3</v>
      </c>
      <c r="T68" s="9">
        <v>3.0</v>
      </c>
      <c r="U68" s="8">
        <f>3+3</f>
        <v>6</v>
      </c>
      <c r="V68" s="9">
        <v>3.0</v>
      </c>
      <c r="W68" s="8">
        <f>SUM(B68:V68)+10</f>
        <v>108</v>
      </c>
      <c r="X68" s="11"/>
      <c r="Y68" s="3"/>
      <c r="Z68" s="3"/>
      <c r="AA68" s="2"/>
      <c r="AB68" s="2"/>
      <c r="AC68" s="7"/>
    </row>
    <row r="69" ht="12.75" customHeight="1">
      <c r="A69" s="15" t="s">
        <v>88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>
        <f t="shared" ref="W69:W71" si="21">SUM(B69:V69)</f>
        <v>0</v>
      </c>
      <c r="X69" s="11"/>
      <c r="Y69" s="3"/>
      <c r="Z69" s="3"/>
      <c r="AA69" s="2"/>
      <c r="AB69" s="2"/>
      <c r="AC69" s="7"/>
    </row>
    <row r="70" ht="12.75" customHeight="1">
      <c r="A70" s="13" t="s">
        <v>89</v>
      </c>
      <c r="B70" s="8"/>
      <c r="C70" s="8"/>
      <c r="D70" s="8"/>
      <c r="E70" s="8"/>
      <c r="F70" s="8"/>
      <c r="G70" s="8"/>
      <c r="H70" s="8"/>
      <c r="I70" s="8"/>
      <c r="J70" s="8">
        <f>9</f>
        <v>9</v>
      </c>
      <c r="K70" s="8"/>
      <c r="L70" s="8">
        <f>14</f>
        <v>14</v>
      </c>
      <c r="M70" s="8"/>
      <c r="N70" s="8"/>
      <c r="O70" s="8">
        <f>6</f>
        <v>6</v>
      </c>
      <c r="P70" s="14">
        <v>-10.0</v>
      </c>
      <c r="Q70" s="14"/>
      <c r="R70" s="14"/>
      <c r="S70" s="14"/>
      <c r="T70" s="14"/>
      <c r="U70" s="14"/>
      <c r="V70" s="14"/>
      <c r="W70" s="14">
        <f t="shared" si="21"/>
        <v>19</v>
      </c>
      <c r="X70" s="11"/>
      <c r="Y70" s="3"/>
      <c r="Z70" s="3"/>
      <c r="AA70" s="2"/>
      <c r="AB70" s="2"/>
      <c r="AC70" s="7"/>
    </row>
    <row r="71" ht="12.75" customHeight="1">
      <c r="A71" s="15" t="s">
        <v>90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>
        <f>1</f>
        <v>1</v>
      </c>
      <c r="O71" s="8"/>
      <c r="P71" s="8"/>
      <c r="Q71" s="8"/>
      <c r="R71" s="8"/>
      <c r="S71" s="8"/>
      <c r="T71" s="8"/>
      <c r="U71" s="8"/>
      <c r="V71" s="8"/>
      <c r="W71" s="8">
        <f t="shared" si="21"/>
        <v>1</v>
      </c>
      <c r="X71" s="11"/>
      <c r="Y71" s="3"/>
      <c r="Z71" s="3"/>
      <c r="AA71" s="2"/>
      <c r="AB71" s="2"/>
      <c r="AC71" s="7"/>
    </row>
    <row r="72" ht="12.75" customHeight="1">
      <c r="A72" s="15" t="s">
        <v>13</v>
      </c>
      <c r="B72" s="8">
        <f t="shared" ref="B72:W72" si="22">SUM(B63:B71)</f>
        <v>0</v>
      </c>
      <c r="C72" s="8">
        <f t="shared" si="22"/>
        <v>11</v>
      </c>
      <c r="D72" s="8">
        <f t="shared" si="22"/>
        <v>3</v>
      </c>
      <c r="E72" s="8">
        <f t="shared" si="22"/>
        <v>26</v>
      </c>
      <c r="F72" s="8">
        <f t="shared" si="22"/>
        <v>10</v>
      </c>
      <c r="G72" s="8">
        <f t="shared" si="22"/>
        <v>19</v>
      </c>
      <c r="H72" s="8">
        <f t="shared" si="22"/>
        <v>19</v>
      </c>
      <c r="I72" s="8">
        <f t="shared" si="22"/>
        <v>19</v>
      </c>
      <c r="J72" s="8">
        <f t="shared" si="22"/>
        <v>41</v>
      </c>
      <c r="K72" s="8">
        <f t="shared" si="22"/>
        <v>60</v>
      </c>
      <c r="L72" s="8">
        <f t="shared" si="22"/>
        <v>60</v>
      </c>
      <c r="M72" s="8">
        <f t="shared" si="22"/>
        <v>25</v>
      </c>
      <c r="N72" s="8">
        <f t="shared" si="22"/>
        <v>16</v>
      </c>
      <c r="O72" s="8">
        <f t="shared" si="22"/>
        <v>52</v>
      </c>
      <c r="P72" s="8">
        <f t="shared" si="22"/>
        <v>20</v>
      </c>
      <c r="Q72" s="8">
        <f t="shared" si="22"/>
        <v>31</v>
      </c>
      <c r="R72" s="8">
        <f t="shared" si="22"/>
        <v>26</v>
      </c>
      <c r="S72" s="8">
        <f t="shared" si="22"/>
        <v>26</v>
      </c>
      <c r="T72" s="8">
        <f t="shared" si="22"/>
        <v>13</v>
      </c>
      <c r="U72" s="8">
        <f t="shared" si="22"/>
        <v>12</v>
      </c>
      <c r="V72" s="8">
        <f t="shared" si="22"/>
        <v>38</v>
      </c>
      <c r="W72" s="8">
        <f t="shared" si="22"/>
        <v>637</v>
      </c>
      <c r="X72" s="11"/>
      <c r="Y72" s="3"/>
      <c r="Z72" s="3"/>
      <c r="AA72" s="2"/>
      <c r="AB72" s="2"/>
      <c r="AC72" s="7"/>
    </row>
    <row r="73" ht="12.75" customHeight="1">
      <c r="A73" s="15" t="s">
        <v>14</v>
      </c>
      <c r="B73" s="8">
        <f>B72</f>
        <v>0</v>
      </c>
      <c r="C73" s="8">
        <f t="shared" ref="C73:V73" si="23">B73+C72</f>
        <v>11</v>
      </c>
      <c r="D73" s="8">
        <f t="shared" si="23"/>
        <v>14</v>
      </c>
      <c r="E73" s="8">
        <f t="shared" si="23"/>
        <v>40</v>
      </c>
      <c r="F73" s="8">
        <f t="shared" si="23"/>
        <v>50</v>
      </c>
      <c r="G73" s="8">
        <f t="shared" si="23"/>
        <v>69</v>
      </c>
      <c r="H73" s="8">
        <f t="shared" si="23"/>
        <v>88</v>
      </c>
      <c r="I73" s="8">
        <f t="shared" si="23"/>
        <v>107</v>
      </c>
      <c r="J73" s="8">
        <f t="shared" si="23"/>
        <v>148</v>
      </c>
      <c r="K73" s="8">
        <f t="shared" si="23"/>
        <v>208</v>
      </c>
      <c r="L73" s="8">
        <f t="shared" si="23"/>
        <v>268</v>
      </c>
      <c r="M73" s="8">
        <f t="shared" si="23"/>
        <v>293</v>
      </c>
      <c r="N73" s="8">
        <f t="shared" si="23"/>
        <v>309</v>
      </c>
      <c r="O73" s="8">
        <f t="shared" si="23"/>
        <v>361</v>
      </c>
      <c r="P73" s="8">
        <f t="shared" si="23"/>
        <v>381</v>
      </c>
      <c r="Q73" s="8">
        <f t="shared" si="23"/>
        <v>412</v>
      </c>
      <c r="R73" s="8">
        <f t="shared" si="23"/>
        <v>438</v>
      </c>
      <c r="S73" s="8">
        <f t="shared" si="23"/>
        <v>464</v>
      </c>
      <c r="T73" s="8">
        <f t="shared" si="23"/>
        <v>477</v>
      </c>
      <c r="U73" s="8">
        <f t="shared" si="23"/>
        <v>489</v>
      </c>
      <c r="V73" s="8">
        <f t="shared" si="23"/>
        <v>527</v>
      </c>
      <c r="W73" s="8">
        <f>W72</f>
        <v>637</v>
      </c>
      <c r="X73" s="3"/>
      <c r="Y73" s="3"/>
      <c r="Z73" s="3"/>
      <c r="AA73" s="2"/>
      <c r="AB73" s="2"/>
      <c r="AC73" s="7"/>
    </row>
    <row r="74" ht="12.75" customHeight="1">
      <c r="A74" s="5" t="s">
        <v>91</v>
      </c>
      <c r="B74" s="8">
        <v>1.0</v>
      </c>
      <c r="C74" s="8">
        <v>2.0</v>
      </c>
      <c r="D74" s="17">
        <v>3.0</v>
      </c>
      <c r="E74" s="9">
        <v>4.0</v>
      </c>
      <c r="F74" s="9">
        <v>5.0</v>
      </c>
      <c r="G74" s="18">
        <v>6.0</v>
      </c>
      <c r="H74" s="9">
        <v>7.0</v>
      </c>
      <c r="I74" s="9">
        <v>8.0</v>
      </c>
      <c r="J74" s="9">
        <v>9.0</v>
      </c>
      <c r="K74" s="9">
        <v>10.0</v>
      </c>
      <c r="L74" s="9">
        <v>11.0</v>
      </c>
      <c r="M74" s="9">
        <v>12.0</v>
      </c>
      <c r="N74" s="9">
        <v>13.0</v>
      </c>
      <c r="O74" s="9">
        <v>14.0</v>
      </c>
      <c r="P74" s="18">
        <v>15.0</v>
      </c>
      <c r="Q74" s="9">
        <v>16.0</v>
      </c>
      <c r="R74" s="9">
        <v>17.0</v>
      </c>
      <c r="S74" s="9">
        <v>18.0</v>
      </c>
      <c r="T74" s="9">
        <v>19.0</v>
      </c>
      <c r="U74" s="9">
        <v>20.0</v>
      </c>
      <c r="V74" s="9">
        <v>21.0</v>
      </c>
      <c r="W74" s="10" t="s">
        <v>3</v>
      </c>
      <c r="X74" s="3"/>
      <c r="Y74" s="3"/>
      <c r="Z74" s="3"/>
      <c r="AA74" s="2"/>
      <c r="AB74" s="2"/>
      <c r="AC74" s="7"/>
    </row>
    <row r="75" ht="12.75" customHeight="1">
      <c r="A75" s="15" t="s">
        <v>92</v>
      </c>
      <c r="B75" s="8"/>
      <c r="C75" s="8"/>
      <c r="D75" s="8"/>
      <c r="E75" s="8">
        <f>8+5</f>
        <v>13</v>
      </c>
      <c r="F75" s="8">
        <f>3+5</f>
        <v>8</v>
      </c>
      <c r="G75" s="8">
        <f>10+5</f>
        <v>15</v>
      </c>
      <c r="H75" s="8">
        <f>1+5</f>
        <v>6</v>
      </c>
      <c r="I75" s="8">
        <f>8+5</f>
        <v>13</v>
      </c>
      <c r="J75" s="8"/>
      <c r="K75" s="8"/>
      <c r="L75" s="8"/>
      <c r="M75" s="8"/>
      <c r="N75" s="8"/>
      <c r="O75" s="8">
        <f>10</f>
        <v>10</v>
      </c>
      <c r="P75" s="8">
        <f>14</f>
        <v>14</v>
      </c>
      <c r="Q75" s="8">
        <f>7</f>
        <v>7</v>
      </c>
      <c r="R75" s="8"/>
      <c r="S75" s="46">
        <f>4+5</f>
        <v>9</v>
      </c>
      <c r="T75" s="46">
        <f>1+5</f>
        <v>6</v>
      </c>
      <c r="U75" s="46">
        <f>9+5</f>
        <v>14</v>
      </c>
      <c r="V75" s="8"/>
      <c r="W75" s="8">
        <f t="shared" ref="W75:W76" si="24">SUM(B75:V75)</f>
        <v>115</v>
      </c>
      <c r="X75" s="3"/>
      <c r="Y75" s="3"/>
      <c r="Z75" s="3"/>
      <c r="AA75" s="2"/>
      <c r="AB75" s="2"/>
      <c r="AC75" s="7"/>
    </row>
    <row r="76" ht="12.75" customHeight="1">
      <c r="A76" s="15" t="s">
        <v>93</v>
      </c>
      <c r="B76" s="8"/>
      <c r="C76" s="8"/>
      <c r="D76" s="8"/>
      <c r="E76" s="8"/>
      <c r="F76" s="8"/>
      <c r="G76" s="8"/>
      <c r="H76" s="8"/>
      <c r="I76" s="9"/>
      <c r="J76" s="9"/>
      <c r="K76" s="9"/>
      <c r="L76" s="9"/>
      <c r="M76" s="8"/>
      <c r="N76" s="8"/>
      <c r="O76" s="8"/>
      <c r="P76" s="8"/>
      <c r="Q76" s="8"/>
      <c r="R76" s="8"/>
      <c r="S76" s="8"/>
      <c r="T76" s="8"/>
      <c r="U76" s="8"/>
      <c r="V76" s="8"/>
      <c r="W76" s="8">
        <f t="shared" si="24"/>
        <v>0</v>
      </c>
      <c r="X76" s="3"/>
      <c r="Y76" s="3"/>
      <c r="Z76" s="3"/>
      <c r="AA76" s="2"/>
      <c r="AB76" s="2"/>
      <c r="AC76" s="7"/>
    </row>
    <row r="77" ht="12.75" customHeight="1">
      <c r="A77" s="47" t="s">
        <v>94</v>
      </c>
      <c r="B77" s="8">
        <f>1</f>
        <v>1</v>
      </c>
      <c r="C77" s="8"/>
      <c r="D77" s="8">
        <f>9</f>
        <v>9</v>
      </c>
      <c r="E77" s="41">
        <f>9+15</f>
        <v>24</v>
      </c>
      <c r="F77" s="41">
        <v>15.0</v>
      </c>
      <c r="G77" s="41">
        <f>8+15</f>
        <v>23</v>
      </c>
      <c r="H77" s="41">
        <v>15.0</v>
      </c>
      <c r="I77" s="41">
        <f>6+15</f>
        <v>21</v>
      </c>
      <c r="J77" s="9">
        <f>1</f>
        <v>1</v>
      </c>
      <c r="K77" s="46">
        <f>16+5</f>
        <v>21</v>
      </c>
      <c r="L77" s="48">
        <v>5.0</v>
      </c>
      <c r="M77" s="48">
        <v>5.0</v>
      </c>
      <c r="N77" s="48">
        <v>5.0</v>
      </c>
      <c r="O77" s="48">
        <v>5.0</v>
      </c>
      <c r="P77" s="49">
        <f>25+5</f>
        <v>30</v>
      </c>
      <c r="Q77" s="48">
        <f>8+5</f>
        <v>13</v>
      </c>
      <c r="R77" s="48">
        <v>5.0</v>
      </c>
      <c r="S77" s="9"/>
      <c r="T77" s="9">
        <f>2</f>
        <v>2</v>
      </c>
      <c r="U77" s="9">
        <f>10</f>
        <v>10</v>
      </c>
      <c r="V77" s="48">
        <f>8+5</f>
        <v>13</v>
      </c>
      <c r="W77" s="46">
        <f>SUM(B77:V77)+50</f>
        <v>273</v>
      </c>
      <c r="X77" s="3"/>
      <c r="Y77" s="3"/>
      <c r="Z77" s="3"/>
      <c r="AA77" s="2"/>
      <c r="AB77" s="2"/>
      <c r="AC77" s="7"/>
    </row>
    <row r="78" ht="12.75" customHeight="1">
      <c r="A78" s="15" t="s">
        <v>95</v>
      </c>
      <c r="B78" s="8"/>
      <c r="C78" s="8"/>
      <c r="D78" s="8"/>
      <c r="E78" s="9">
        <f>7</f>
        <v>7</v>
      </c>
      <c r="F78" s="9"/>
      <c r="G78" s="9">
        <f>7</f>
        <v>7</v>
      </c>
      <c r="H78" s="9"/>
      <c r="I78" s="9"/>
      <c r="J78" s="8">
        <f>14</f>
        <v>14</v>
      </c>
      <c r="K78" s="8">
        <f>6+5</f>
        <v>11</v>
      </c>
      <c r="L78" s="9">
        <v>5.0</v>
      </c>
      <c r="M78" s="9">
        <v>5.0</v>
      </c>
      <c r="N78" s="9">
        <v>5.0</v>
      </c>
      <c r="O78" s="8"/>
      <c r="P78" s="8">
        <f>6</f>
        <v>6</v>
      </c>
      <c r="Q78" s="8">
        <f>9</f>
        <v>9</v>
      </c>
      <c r="R78" s="8"/>
      <c r="S78" s="8">
        <f>8</f>
        <v>8</v>
      </c>
      <c r="T78" s="8"/>
      <c r="U78" s="8">
        <f>7</f>
        <v>7</v>
      </c>
      <c r="V78" s="8"/>
      <c r="W78" s="8">
        <f t="shared" ref="W78:W83" si="25">SUM(B78:V78)</f>
        <v>84</v>
      </c>
      <c r="X78" s="3"/>
      <c r="Y78" s="3"/>
      <c r="Z78" s="3"/>
      <c r="AA78" s="2"/>
      <c r="AB78" s="2"/>
      <c r="AC78" s="7"/>
    </row>
    <row r="79" ht="12.75" customHeight="1">
      <c r="A79" s="13" t="s">
        <v>96</v>
      </c>
      <c r="B79" s="8">
        <f>14</f>
        <v>14</v>
      </c>
      <c r="C79" s="8"/>
      <c r="D79" s="8">
        <f>16</f>
        <v>16</v>
      </c>
      <c r="E79" s="8"/>
      <c r="F79" s="8"/>
      <c r="G79" s="8"/>
      <c r="H79" s="8"/>
      <c r="I79" s="8"/>
      <c r="J79" s="8"/>
      <c r="K79" s="8"/>
      <c r="L79" s="14">
        <v>-10.0</v>
      </c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>
        <f t="shared" si="25"/>
        <v>20</v>
      </c>
      <c r="X79" s="3"/>
      <c r="Y79" s="3"/>
      <c r="Z79" s="3"/>
      <c r="AA79" s="2"/>
      <c r="AB79" s="2"/>
      <c r="AC79" s="7"/>
    </row>
    <row r="80" ht="12.75" customHeight="1">
      <c r="A80" s="13" t="s">
        <v>97</v>
      </c>
      <c r="B80" s="8">
        <f>12</f>
        <v>12</v>
      </c>
      <c r="C80" s="8"/>
      <c r="D80" s="8">
        <f>8</f>
        <v>8</v>
      </c>
      <c r="E80" s="8"/>
      <c r="F80" s="8"/>
      <c r="G80" s="8"/>
      <c r="H80" s="8">
        <f>2</f>
        <v>2</v>
      </c>
      <c r="I80" s="8"/>
      <c r="J80" s="8"/>
      <c r="K80" s="8"/>
      <c r="L80" s="8"/>
      <c r="M80" s="8">
        <f t="shared" ref="M80:N80" si="26">9</f>
        <v>9</v>
      </c>
      <c r="N80" s="8">
        <f t="shared" si="26"/>
        <v>9</v>
      </c>
      <c r="O80" s="8"/>
      <c r="P80" s="8"/>
      <c r="Q80" s="8"/>
      <c r="R80" s="14">
        <v>-10.0</v>
      </c>
      <c r="S80" s="14"/>
      <c r="T80" s="14"/>
      <c r="U80" s="14"/>
      <c r="V80" s="14"/>
      <c r="W80" s="14">
        <f t="shared" si="25"/>
        <v>30</v>
      </c>
      <c r="X80" s="3"/>
      <c r="Y80" s="3"/>
      <c r="Z80" s="3"/>
      <c r="AA80" s="2"/>
      <c r="AB80" s="2"/>
      <c r="AC80" s="7"/>
    </row>
    <row r="81" ht="12.75" customHeight="1">
      <c r="A81" s="15" t="s">
        <v>98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9"/>
      <c r="S81" s="8"/>
      <c r="T81" s="8"/>
      <c r="U81" s="8"/>
      <c r="V81" s="8"/>
      <c r="W81" s="8">
        <f t="shared" si="25"/>
        <v>0</v>
      </c>
      <c r="X81" s="3"/>
      <c r="Y81" s="3"/>
      <c r="Z81" s="3"/>
      <c r="AA81" s="2"/>
      <c r="AB81" s="2"/>
      <c r="AC81" s="7"/>
    </row>
    <row r="82" ht="12.75" customHeight="1">
      <c r="A82" s="13" t="s">
        <v>99</v>
      </c>
      <c r="B82" s="8"/>
      <c r="C82" s="8"/>
      <c r="D82" s="8">
        <f>14</f>
        <v>14</v>
      </c>
      <c r="E82" s="8"/>
      <c r="F82" s="8"/>
      <c r="G82" s="8"/>
      <c r="H82" s="8"/>
      <c r="I82" s="8"/>
      <c r="J82" s="8"/>
      <c r="K82" s="8"/>
      <c r="L82" s="14">
        <v>-10.0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>
        <f t="shared" si="25"/>
        <v>4</v>
      </c>
      <c r="X82" s="3"/>
      <c r="Y82" s="3"/>
      <c r="Z82" s="3"/>
      <c r="AA82" s="2"/>
      <c r="AB82" s="2"/>
      <c r="AC82" s="7"/>
    </row>
    <row r="83" ht="12.75" customHeight="1">
      <c r="A83" s="13" t="s">
        <v>100</v>
      </c>
      <c r="B83" s="8"/>
      <c r="C83" s="8"/>
      <c r="D83" s="8"/>
      <c r="E83" s="14">
        <v>-10.0</v>
      </c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>
        <f t="shared" si="25"/>
        <v>-10</v>
      </c>
      <c r="X83" s="3"/>
      <c r="Y83" s="3"/>
      <c r="Z83" s="3"/>
      <c r="AA83" s="2"/>
      <c r="AB83" s="2"/>
      <c r="AC83" s="7"/>
    </row>
    <row r="84" ht="12.75" customHeight="1">
      <c r="A84" s="15" t="s">
        <v>13</v>
      </c>
      <c r="B84" s="8">
        <f t="shared" ref="B84:W84" si="27">SUM(B75:B83)</f>
        <v>27</v>
      </c>
      <c r="C84" s="8">
        <f t="shared" si="27"/>
        <v>0</v>
      </c>
      <c r="D84" s="8">
        <f t="shared" si="27"/>
        <v>47</v>
      </c>
      <c r="E84" s="8">
        <f t="shared" si="27"/>
        <v>34</v>
      </c>
      <c r="F84" s="8">
        <f t="shared" si="27"/>
        <v>23</v>
      </c>
      <c r="G84" s="8">
        <f t="shared" si="27"/>
        <v>45</v>
      </c>
      <c r="H84" s="8">
        <f t="shared" si="27"/>
        <v>23</v>
      </c>
      <c r="I84" s="8">
        <f t="shared" si="27"/>
        <v>34</v>
      </c>
      <c r="J84" s="8">
        <f t="shared" si="27"/>
        <v>15</v>
      </c>
      <c r="K84" s="8">
        <f t="shared" si="27"/>
        <v>32</v>
      </c>
      <c r="L84" s="8">
        <f t="shared" si="27"/>
        <v>-10</v>
      </c>
      <c r="M84" s="8">
        <f t="shared" si="27"/>
        <v>19</v>
      </c>
      <c r="N84" s="8">
        <f t="shared" si="27"/>
        <v>19</v>
      </c>
      <c r="O84" s="8">
        <f t="shared" si="27"/>
        <v>15</v>
      </c>
      <c r="P84" s="8">
        <f t="shared" si="27"/>
        <v>50</v>
      </c>
      <c r="Q84" s="8">
        <f t="shared" si="27"/>
        <v>29</v>
      </c>
      <c r="R84" s="8">
        <f t="shared" si="27"/>
        <v>-5</v>
      </c>
      <c r="S84" s="8">
        <f t="shared" si="27"/>
        <v>17</v>
      </c>
      <c r="T84" s="8">
        <f t="shared" si="27"/>
        <v>8</v>
      </c>
      <c r="U84" s="8">
        <f t="shared" si="27"/>
        <v>31</v>
      </c>
      <c r="V84" s="8">
        <f t="shared" si="27"/>
        <v>13</v>
      </c>
      <c r="W84" s="8">
        <f t="shared" si="27"/>
        <v>516</v>
      </c>
      <c r="X84" s="3"/>
      <c r="Y84" s="3"/>
      <c r="Z84" s="3"/>
      <c r="AA84" s="2"/>
      <c r="AB84" s="2"/>
      <c r="AC84" s="7"/>
    </row>
    <row r="85" ht="12.75" customHeight="1">
      <c r="A85" s="15" t="s">
        <v>14</v>
      </c>
      <c r="B85" s="8">
        <f>B84</f>
        <v>27</v>
      </c>
      <c r="C85" s="8">
        <f t="shared" ref="C85:V85" si="28">B85+C84</f>
        <v>27</v>
      </c>
      <c r="D85" s="8">
        <f t="shared" si="28"/>
        <v>74</v>
      </c>
      <c r="E85" s="8">
        <f t="shared" si="28"/>
        <v>108</v>
      </c>
      <c r="F85" s="8">
        <f t="shared" si="28"/>
        <v>131</v>
      </c>
      <c r="G85" s="8">
        <f t="shared" si="28"/>
        <v>176</v>
      </c>
      <c r="H85" s="8">
        <f t="shared" si="28"/>
        <v>199</v>
      </c>
      <c r="I85" s="8">
        <f t="shared" si="28"/>
        <v>233</v>
      </c>
      <c r="J85" s="8">
        <f t="shared" si="28"/>
        <v>248</v>
      </c>
      <c r="K85" s="8">
        <f t="shared" si="28"/>
        <v>280</v>
      </c>
      <c r="L85" s="8">
        <f t="shared" si="28"/>
        <v>270</v>
      </c>
      <c r="M85" s="8">
        <f t="shared" si="28"/>
        <v>289</v>
      </c>
      <c r="N85" s="8">
        <f t="shared" si="28"/>
        <v>308</v>
      </c>
      <c r="O85" s="8">
        <f t="shared" si="28"/>
        <v>323</v>
      </c>
      <c r="P85" s="8">
        <f t="shared" si="28"/>
        <v>373</v>
      </c>
      <c r="Q85" s="8">
        <f t="shared" si="28"/>
        <v>402</v>
      </c>
      <c r="R85" s="8">
        <f t="shared" si="28"/>
        <v>397</v>
      </c>
      <c r="S85" s="8">
        <f t="shared" si="28"/>
        <v>414</v>
      </c>
      <c r="T85" s="8">
        <f t="shared" si="28"/>
        <v>422</v>
      </c>
      <c r="U85" s="8">
        <f t="shared" si="28"/>
        <v>453</v>
      </c>
      <c r="V85" s="8">
        <f t="shared" si="28"/>
        <v>466</v>
      </c>
      <c r="W85" s="8">
        <f>W84</f>
        <v>516</v>
      </c>
      <c r="X85" s="3"/>
      <c r="Y85" s="3"/>
      <c r="Z85" s="3"/>
      <c r="AA85" s="2"/>
      <c r="AB85" s="2"/>
      <c r="AC85" s="7"/>
    </row>
    <row r="86" ht="12.75" customHeight="1">
      <c r="A86" s="6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3"/>
      <c r="Y86" s="3"/>
      <c r="Z86" s="3"/>
      <c r="AA86" s="2"/>
      <c r="AB86" s="2"/>
      <c r="AC86" s="7"/>
    </row>
    <row r="87" ht="12.75" customHeight="1">
      <c r="A87" s="15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3"/>
      <c r="Y87" s="3"/>
      <c r="Z87" s="3"/>
      <c r="AA87" s="2"/>
      <c r="AB87" s="2"/>
      <c r="AC87" s="7"/>
    </row>
    <row r="88" ht="12.75" customHeight="1">
      <c r="A88" s="6" t="s">
        <v>101</v>
      </c>
      <c r="B88" s="6" t="s">
        <v>102</v>
      </c>
      <c r="C88" s="6" t="s">
        <v>103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3"/>
      <c r="Y88" s="3"/>
      <c r="Z88" s="3"/>
      <c r="AA88" s="2"/>
      <c r="AB88" s="2"/>
      <c r="AC88" s="7"/>
    </row>
    <row r="89" ht="12.75" customHeight="1">
      <c r="A89" s="6" t="str">
        <f>$A$62</f>
        <v>Bonaz</v>
      </c>
      <c r="B89" s="50">
        <f>$W$72</f>
        <v>637</v>
      </c>
      <c r="C89" s="3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3"/>
      <c r="Y89" s="3"/>
      <c r="Z89" s="3"/>
      <c r="AA89" s="2"/>
      <c r="AB89" s="2"/>
      <c r="AC89" s="7"/>
    </row>
    <row r="90" ht="12.75" customHeight="1">
      <c r="A90" s="6" t="str">
        <f>$A$14</f>
        <v>Lombo</v>
      </c>
      <c r="B90" s="50">
        <f>$W$24</f>
        <v>589</v>
      </c>
      <c r="C90" s="50">
        <f t="shared" ref="C90:C95" si="29">B89-B90</f>
        <v>48</v>
      </c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3"/>
      <c r="Y90" s="3"/>
      <c r="Z90" s="3"/>
      <c r="AA90" s="2"/>
      <c r="AB90" s="2"/>
      <c r="AC90" s="7"/>
    </row>
    <row r="91" ht="12.75" customHeight="1">
      <c r="A91" s="6" t="str">
        <f>$A$38</f>
        <v>Maffo</v>
      </c>
      <c r="B91" s="50">
        <f>$W$48</f>
        <v>579</v>
      </c>
      <c r="C91" s="50">
        <f t="shared" si="29"/>
        <v>10</v>
      </c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3"/>
      <c r="Y91" s="3"/>
      <c r="Z91" s="3"/>
      <c r="AA91" s="2"/>
      <c r="AB91" s="2"/>
      <c r="AC91" s="7"/>
    </row>
    <row r="92" ht="12.75" customHeight="1">
      <c r="A92" s="6" t="str">
        <f>$A$74</f>
        <v>Kalle</v>
      </c>
      <c r="B92" s="50">
        <f>$W$84</f>
        <v>516</v>
      </c>
      <c r="C92" s="50">
        <f t="shared" si="29"/>
        <v>63</v>
      </c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3"/>
      <c r="Y92" s="3"/>
      <c r="Z92" s="3"/>
      <c r="AA92" s="2"/>
      <c r="AB92" s="2"/>
      <c r="AC92" s="7"/>
    </row>
    <row r="93" ht="12.75" customHeight="1">
      <c r="A93" s="6" t="str">
        <f>$A$50</f>
        <v>Iaschi</v>
      </c>
      <c r="B93" s="50">
        <f>$W$60</f>
        <v>447</v>
      </c>
      <c r="C93" s="50">
        <f t="shared" si="29"/>
        <v>69</v>
      </c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3"/>
      <c r="Y93" s="3"/>
      <c r="Z93" s="3"/>
      <c r="AA93" s="2"/>
      <c r="AB93" s="2"/>
      <c r="AC93" s="7"/>
    </row>
    <row r="94" ht="12.75" customHeight="1">
      <c r="A94" s="6" t="str">
        <f>$A$26</f>
        <v>Musa</v>
      </c>
      <c r="B94" s="50">
        <f>$W$36</f>
        <v>416</v>
      </c>
      <c r="C94" s="50">
        <f t="shared" si="29"/>
        <v>31</v>
      </c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3"/>
      <c r="Y94" s="3"/>
      <c r="Z94" s="3"/>
      <c r="AA94" s="2"/>
      <c r="AB94" s="2"/>
      <c r="AC94" s="7"/>
    </row>
    <row r="95" ht="12.75" customHeight="1">
      <c r="A95" s="6" t="str">
        <f>$A$2</f>
        <v>Vene</v>
      </c>
      <c r="B95" s="50">
        <f>$W$12</f>
        <v>169</v>
      </c>
      <c r="C95" s="50">
        <f t="shared" si="29"/>
        <v>247</v>
      </c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3"/>
      <c r="Y95" s="3"/>
      <c r="Z95" s="3"/>
      <c r="AA95" s="2"/>
      <c r="AB95" s="2"/>
      <c r="AC95" s="7"/>
    </row>
    <row r="96" ht="12.75" customHeight="1"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3"/>
      <c r="Y96" s="3"/>
      <c r="Z96" s="3"/>
      <c r="AA96" s="2"/>
      <c r="AB96" s="2"/>
      <c r="AC96" s="7"/>
    </row>
    <row r="97" ht="12.75" customHeight="1"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2"/>
      <c r="AB97" s="2"/>
      <c r="AC97" s="7"/>
    </row>
    <row r="98" ht="12.75" customHeight="1">
      <c r="A98" s="7"/>
      <c r="B98" s="7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2"/>
      <c r="AB98" s="2"/>
      <c r="AC98" s="7"/>
    </row>
    <row r="99" ht="12.75" customHeight="1">
      <c r="A99" s="7"/>
      <c r="B99" s="7"/>
      <c r="C99" s="2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2"/>
      <c r="AB99" s="2"/>
      <c r="AC99" s="7"/>
    </row>
    <row r="100" ht="12.75" customHeight="1">
      <c r="A100" s="7"/>
      <c r="B100" s="7"/>
      <c r="C100" s="2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2"/>
      <c r="AB100" s="2"/>
      <c r="AC100" s="7"/>
    </row>
    <row r="101" ht="12.75" customHeight="1">
      <c r="A101" s="7"/>
      <c r="B101" s="7"/>
      <c r="C101" s="2"/>
      <c r="D101" s="3"/>
      <c r="E101" s="51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2"/>
      <c r="AB101" s="2"/>
      <c r="AC101" s="7"/>
    </row>
    <row r="102" ht="12.75" customHeight="1">
      <c r="A102" s="2"/>
      <c r="B102" s="2"/>
      <c r="C102" s="2"/>
      <c r="D102" s="51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2"/>
      <c r="AB102" s="2"/>
      <c r="AC102" s="7"/>
    </row>
    <row r="103" ht="12.75" customHeight="1">
      <c r="A103" s="2"/>
      <c r="B103" s="2"/>
      <c r="C103" s="2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2"/>
      <c r="AB103" s="2"/>
      <c r="AC103" s="7"/>
    </row>
    <row r="104" ht="12.75" customHeight="1">
      <c r="A104" s="2"/>
      <c r="B104" s="2"/>
      <c r="C104" s="2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2"/>
      <c r="Y104" s="2"/>
      <c r="Z104" s="2"/>
      <c r="AA104" s="2"/>
      <c r="AB104" s="2"/>
      <c r="AC104" s="7"/>
    </row>
    <row r="105" ht="12.75" customHeight="1">
      <c r="A105" s="2"/>
      <c r="B105" s="2"/>
      <c r="C105" s="2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2"/>
      <c r="Y105" s="2"/>
      <c r="Z105" s="2"/>
      <c r="AA105" s="2"/>
      <c r="AB105" s="2"/>
      <c r="AC105" s="7"/>
    </row>
    <row r="106" ht="12.75" customHeight="1">
      <c r="A106" s="2"/>
      <c r="B106" s="2"/>
      <c r="C106" s="2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2"/>
      <c r="Y106" s="2"/>
      <c r="Z106" s="2"/>
      <c r="AA106" s="2"/>
      <c r="AB106" s="2"/>
      <c r="AC106" s="7"/>
    </row>
    <row r="107" ht="12.75" customHeight="1">
      <c r="A107" s="2"/>
      <c r="B107" s="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2"/>
      <c r="Y107" s="2"/>
      <c r="Z107" s="2"/>
      <c r="AA107" s="2"/>
      <c r="AB107" s="2"/>
      <c r="AC107" s="7"/>
    </row>
    <row r="108" ht="12.75" customHeight="1">
      <c r="A108" s="2"/>
      <c r="B108" s="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2"/>
      <c r="Y108" s="2"/>
      <c r="Z108" s="2"/>
      <c r="AA108" s="2"/>
      <c r="AB108" s="2"/>
      <c r="AC108" s="7"/>
    </row>
    <row r="109" ht="12.75" customHeight="1">
      <c r="A109" s="2"/>
      <c r="B109" s="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2"/>
      <c r="Y109" s="2"/>
      <c r="Z109" s="2"/>
      <c r="AA109" s="2"/>
      <c r="AB109" s="2"/>
      <c r="AC109" s="7"/>
    </row>
    <row r="110" ht="12.75" customHeight="1">
      <c r="A110" s="2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2"/>
      <c r="Y110" s="2"/>
      <c r="Z110" s="2"/>
      <c r="AA110" s="2"/>
      <c r="AB110" s="2"/>
      <c r="AC110" s="7"/>
    </row>
    <row r="111" ht="12.75" customHeight="1">
      <c r="A111" s="2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2"/>
      <c r="Y111" s="2"/>
      <c r="Z111" s="2"/>
      <c r="AA111" s="2"/>
      <c r="AB111" s="2"/>
      <c r="AC111" s="7"/>
    </row>
    <row r="112" ht="12.75" customHeight="1">
      <c r="A112" s="2"/>
      <c r="B112" s="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2"/>
      <c r="Y112" s="2"/>
      <c r="Z112" s="2"/>
      <c r="AA112" s="2"/>
      <c r="AB112" s="2"/>
      <c r="AC112" s="7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2"/>
      <c r="Y113" s="2"/>
      <c r="Z113" s="2"/>
      <c r="AA113" s="2"/>
      <c r="AB113" s="2"/>
      <c r="AC113" s="7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2"/>
      <c r="Y114" s="2"/>
      <c r="Z114" s="2"/>
      <c r="AA114" s="2"/>
      <c r="AB114" s="2"/>
      <c r="AC114" s="7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2"/>
      <c r="Y115" s="2"/>
      <c r="Z115" s="2"/>
      <c r="AA115" s="2"/>
      <c r="AB115" s="2"/>
      <c r="AC115" s="7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2"/>
      <c r="Y116" s="2"/>
      <c r="Z116" s="2"/>
      <c r="AA116" s="2"/>
      <c r="AB116" s="2"/>
      <c r="AC116" s="7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2"/>
      <c r="Y117" s="2"/>
      <c r="Z117" s="2"/>
      <c r="AA117" s="2"/>
      <c r="AB117" s="2"/>
      <c r="AC117" s="7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2"/>
      <c r="Y118" s="2"/>
      <c r="Z118" s="2"/>
      <c r="AA118" s="2"/>
      <c r="AB118" s="2"/>
      <c r="AC118" s="7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2"/>
      <c r="Y119" s="2"/>
      <c r="Z119" s="2"/>
      <c r="AA119" s="2"/>
      <c r="AB119" s="2"/>
      <c r="AC119" s="7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2"/>
      <c r="Y120" s="2"/>
      <c r="Z120" s="2"/>
      <c r="AA120" s="2"/>
      <c r="AB120" s="2"/>
      <c r="AC120" s="7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7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7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7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7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7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7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7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7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7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7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7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7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7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7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7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7"/>
    </row>
    <row r="137" ht="12.75" customHeight="1">
      <c r="A137" s="6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7"/>
    </row>
    <row r="138" ht="12.75" customHeight="1">
      <c r="A138" s="3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2"/>
      <c r="Y138" s="2"/>
      <c r="Z138" s="2"/>
      <c r="AA138" s="2"/>
      <c r="AB138" s="2"/>
      <c r="AC138" s="7"/>
    </row>
    <row r="139" ht="12.75" customHeight="1">
      <c r="A139" s="3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2"/>
      <c r="Y139" s="2"/>
      <c r="Z139" s="2"/>
      <c r="AA139" s="2"/>
      <c r="AB139" s="2"/>
      <c r="AC139" s="7"/>
    </row>
    <row r="140" ht="12.75" customHeight="1">
      <c r="A140" s="3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2"/>
      <c r="Y140" s="2"/>
      <c r="Z140" s="2"/>
      <c r="AA140" s="2"/>
      <c r="AB140" s="2"/>
      <c r="AC140" s="7"/>
    </row>
    <row r="141" ht="12.75" customHeight="1">
      <c r="A141" s="3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7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7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7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7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7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7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7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7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7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7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7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7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7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7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7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7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7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7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7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7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7"/>
    </row>
    <row r="162" ht="12.75" customHeight="1">
      <c r="A162" s="6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7"/>
    </row>
    <row r="163" ht="12.75" customHeight="1">
      <c r="A163" s="3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2"/>
      <c r="X163" s="2"/>
      <c r="Y163" s="2"/>
      <c r="Z163" s="2"/>
      <c r="AA163" s="2"/>
      <c r="AB163" s="2"/>
      <c r="AC163" s="7"/>
    </row>
    <row r="164" ht="12.75" customHeight="1">
      <c r="A164" s="3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2"/>
      <c r="X164" s="2"/>
      <c r="Y164" s="2"/>
      <c r="Z164" s="2"/>
      <c r="AA164" s="2"/>
      <c r="AB164" s="2"/>
      <c r="AC164" s="7"/>
    </row>
    <row r="165" ht="12.75" customHeight="1">
      <c r="A165" s="3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2"/>
      <c r="X165" s="2"/>
      <c r="Y165" s="2"/>
      <c r="Z165" s="2"/>
      <c r="AA165" s="2"/>
      <c r="AB165" s="2"/>
      <c r="AC165" s="7"/>
    </row>
    <row r="166" ht="12.75" customHeight="1">
      <c r="A166" s="3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7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7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7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7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7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7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7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7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7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7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7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7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7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7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7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7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7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7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7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7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7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7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7"/>
    </row>
    <row r="189" ht="12.75" customHeight="1">
      <c r="A189" s="6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7"/>
    </row>
    <row r="190" ht="12.75" customHeight="1">
      <c r="A190" s="3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2"/>
      <c r="X190" s="2"/>
      <c r="Y190" s="2"/>
      <c r="Z190" s="2"/>
      <c r="AA190" s="2"/>
      <c r="AB190" s="2"/>
      <c r="AC190" s="7"/>
    </row>
    <row r="191" ht="12.75" customHeight="1">
      <c r="A191" s="3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2"/>
      <c r="X191" s="2"/>
      <c r="Y191" s="2"/>
      <c r="Z191" s="2"/>
      <c r="AA191" s="2"/>
      <c r="AB191" s="2"/>
      <c r="AC191" s="7"/>
    </row>
    <row r="192" ht="12.75" customHeight="1">
      <c r="A192" s="3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2"/>
      <c r="X192" s="2"/>
      <c r="Y192" s="2"/>
      <c r="Z192" s="2"/>
      <c r="AA192" s="2"/>
      <c r="AB192" s="2"/>
      <c r="AC192" s="7"/>
    </row>
    <row r="193" ht="12.75" customHeight="1">
      <c r="A193" s="3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7"/>
    </row>
    <row r="194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</row>
    <row r="19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</row>
    <row r="196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</row>
    <row r="197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</row>
    <row r="198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</row>
    <row r="199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</row>
    <row r="200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</row>
    <row r="20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</row>
    <row r="20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</row>
    <row r="20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</row>
    <row r="204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</row>
    <row r="20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</row>
    <row r="20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</row>
    <row r="20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</row>
    <row r="208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</row>
    <row r="209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</row>
    <row r="210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</row>
    <row r="21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</row>
    <row r="21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</row>
    <row r="21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</row>
    <row r="214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</row>
    <row r="2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</row>
    <row r="216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</row>
    <row r="217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</row>
    <row r="218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</row>
    <row r="219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</row>
    <row r="220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</row>
    <row r="22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</row>
    <row r="22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</row>
    <row r="22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</row>
    <row r="224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</row>
    <row r="2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</row>
    <row r="22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</row>
    <row r="227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</row>
    <row r="228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</row>
    <row r="229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</row>
    <row r="230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</row>
    <row r="23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</row>
    <row r="23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</row>
    <row r="23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</row>
    <row r="234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</row>
    <row r="23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</row>
    <row r="236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</row>
    <row r="237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</row>
    <row r="238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</row>
    <row r="239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</row>
    <row r="240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</row>
    <row r="24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</row>
    <row r="24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</row>
    <row r="24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</row>
    <row r="24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</row>
    <row r="24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</row>
    <row r="24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</row>
    <row r="247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</row>
    <row r="248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</row>
    <row r="249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</row>
    <row r="250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</row>
    <row r="25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</row>
    <row r="2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</row>
    <row r="25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</row>
    <row r="25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</row>
    <row r="25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</row>
    <row r="256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</row>
    <row r="257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</row>
    <row r="258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</row>
    <row r="259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</row>
    <row r="260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</row>
    <row r="26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</row>
    <row r="26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</row>
    <row r="26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</row>
    <row r="264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</row>
    <row r="26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</row>
    <row r="26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</row>
    <row r="267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</row>
    <row r="268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</row>
    <row r="269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</row>
    <row r="270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</row>
    <row r="27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</row>
    <row r="27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</row>
    <row r="27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</row>
    <row r="274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</row>
    <row r="27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</row>
    <row r="276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</row>
    <row r="277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</row>
    <row r="278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</row>
    <row r="279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</row>
    <row r="280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</row>
    <row r="28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</row>
    <row r="28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</row>
    <row r="28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</row>
    <row r="284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</row>
    <row r="28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</row>
    <row r="286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</row>
    <row r="287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</row>
    <row r="288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</row>
    <row r="289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</row>
    <row r="290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</row>
    <row r="29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</row>
    <row r="29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</row>
    <row r="29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</row>
    <row r="294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</row>
    <row r="29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</row>
    <row r="296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</row>
    <row r="297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</row>
    <row r="298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</row>
    <row r="299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</row>
    <row r="300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</row>
    <row r="30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</row>
    <row r="30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</row>
    <row r="30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</row>
    <row r="304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</row>
    <row r="30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</row>
    <row r="306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</row>
    <row r="307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</row>
    <row r="308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</row>
    <row r="309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</row>
    <row r="310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</row>
    <row r="31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</row>
    <row r="31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</row>
    <row r="31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</row>
    <row r="314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</row>
    <row r="3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</row>
    <row r="316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</row>
    <row r="317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</row>
    <row r="318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</row>
    <row r="319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</row>
    <row r="320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</row>
    <row r="32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</row>
    <row r="32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</row>
    <row r="32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</row>
    <row r="324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</row>
    <row r="3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</row>
    <row r="326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</row>
    <row r="327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</row>
    <row r="328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</row>
    <row r="329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</row>
    <row r="330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</row>
    <row r="33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</row>
    <row r="33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</row>
    <row r="33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</row>
    <row r="334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</row>
    <row r="33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</row>
    <row r="336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</row>
    <row r="337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</row>
    <row r="338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</row>
    <row r="339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</row>
    <row r="340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</row>
    <row r="34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</row>
    <row r="34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</row>
    <row r="34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</row>
    <row r="344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</row>
    <row r="34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</row>
    <row r="346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</row>
    <row r="347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</row>
    <row r="348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</row>
    <row r="349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</row>
    <row r="350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</row>
    <row r="35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</row>
    <row r="3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</row>
    <row r="35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</row>
    <row r="354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</row>
    <row r="35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</row>
    <row r="356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</row>
    <row r="357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</row>
    <row r="358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</row>
    <row r="359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</row>
    <row r="360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</row>
    <row r="36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</row>
    <row r="36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</row>
    <row r="36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</row>
    <row r="364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</row>
    <row r="36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</row>
    <row r="366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</row>
    <row r="367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</row>
    <row r="368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</row>
    <row r="369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</row>
    <row r="370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</row>
    <row r="37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</row>
    <row r="37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</row>
    <row r="37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</row>
    <row r="374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</row>
    <row r="37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</row>
    <row r="376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</row>
    <row r="377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</row>
    <row r="378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</row>
    <row r="379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</row>
    <row r="380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</row>
    <row r="38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</row>
    <row r="38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</row>
    <row r="38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</row>
    <row r="384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</row>
    <row r="38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</row>
    <row r="386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</row>
    <row r="387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</row>
    <row r="388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</row>
    <row r="389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</row>
    <row r="390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</row>
    <row r="39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</row>
    <row r="39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</row>
    <row r="39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</row>
    <row r="394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</row>
    <row r="39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</row>
    <row r="396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</row>
    <row r="397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</row>
    <row r="398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</row>
    <row r="399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</row>
    <row r="400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</row>
    <row r="40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</row>
    <row r="40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</row>
    <row r="40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</row>
    <row r="404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</row>
    <row r="40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</row>
    <row r="406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</row>
    <row r="407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</row>
    <row r="408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</row>
    <row r="409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</row>
    <row r="410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</row>
    <row r="41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</row>
    <row r="41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</row>
    <row r="41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</row>
    <row r="414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</row>
    <row r="4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</row>
    <row r="416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</row>
    <row r="417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</row>
    <row r="418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</row>
    <row r="419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</row>
    <row r="420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</row>
    <row r="42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</row>
    <row r="42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</row>
    <row r="42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</row>
    <row r="424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</row>
    <row r="4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</row>
    <row r="426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</row>
    <row r="427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</row>
    <row r="428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</row>
    <row r="429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</row>
    <row r="430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</row>
    <row r="43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</row>
    <row r="43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</row>
    <row r="43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</row>
    <row r="434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</row>
    <row r="43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</row>
    <row r="436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</row>
    <row r="437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</row>
    <row r="438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</row>
    <row r="439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</row>
    <row r="440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</row>
    <row r="44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</row>
    <row r="44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</row>
    <row r="44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</row>
    <row r="444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</row>
    <row r="44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</row>
    <row r="446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</row>
    <row r="447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</row>
    <row r="448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</row>
    <row r="449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</row>
    <row r="450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</row>
    <row r="45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</row>
    <row r="4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</row>
    <row r="45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</row>
    <row r="454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</row>
    <row r="45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</row>
    <row r="456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</row>
    <row r="457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</row>
    <row r="458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</row>
    <row r="459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</row>
    <row r="460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</row>
    <row r="46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</row>
    <row r="46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</row>
    <row r="46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</row>
    <row r="464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</row>
    <row r="46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</row>
    <row r="466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</row>
    <row r="467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</row>
    <row r="468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</row>
    <row r="469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</row>
    <row r="470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</row>
    <row r="47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</row>
    <row r="47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</row>
    <row r="47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</row>
    <row r="474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</row>
    <row r="47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</row>
    <row r="476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</row>
    <row r="477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</row>
    <row r="478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</row>
    <row r="479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</row>
    <row r="480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</row>
    <row r="48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</row>
    <row r="48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</row>
    <row r="48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</row>
    <row r="484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</row>
    <row r="48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</row>
    <row r="486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</row>
    <row r="487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</row>
    <row r="488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</row>
    <row r="489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</row>
    <row r="490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</row>
    <row r="49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</row>
    <row r="49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</row>
    <row r="49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</row>
    <row r="494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</row>
    <row r="49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</row>
    <row r="496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</row>
    <row r="497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</row>
    <row r="498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</row>
    <row r="499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</row>
    <row r="500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</row>
    <row r="50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</row>
    <row r="50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</row>
    <row r="50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</row>
    <row r="504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</row>
    <row r="50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</row>
    <row r="506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</row>
    <row r="507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</row>
    <row r="508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</row>
    <row r="509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</row>
    <row r="510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</row>
    <row r="51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</row>
    <row r="51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</row>
    <row r="51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</row>
    <row r="514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</row>
    <row r="5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</row>
    <row r="516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</row>
    <row r="517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</row>
    <row r="518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</row>
    <row r="519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</row>
    <row r="520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</row>
    <row r="52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</row>
    <row r="52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</row>
    <row r="52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</row>
    <row r="524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</row>
    <row r="5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</row>
    <row r="526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</row>
    <row r="527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</row>
    <row r="528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</row>
    <row r="529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</row>
    <row r="530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</row>
    <row r="53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</row>
    <row r="53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</row>
    <row r="53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</row>
    <row r="534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</row>
    <row r="53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</row>
    <row r="536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</row>
    <row r="537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</row>
    <row r="538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</row>
    <row r="539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</row>
    <row r="540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</row>
    <row r="54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</row>
    <row r="54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</row>
    <row r="54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</row>
    <row r="544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</row>
    <row r="54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</row>
    <row r="546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</row>
    <row r="547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</row>
    <row r="548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</row>
    <row r="549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</row>
    <row r="550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</row>
    <row r="55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</row>
    <row r="5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</row>
    <row r="55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</row>
    <row r="554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</row>
    <row r="55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</row>
    <row r="556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</row>
    <row r="557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</row>
    <row r="558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</row>
    <row r="559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</row>
    <row r="560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</row>
    <row r="56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</row>
    <row r="56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</row>
    <row r="56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</row>
    <row r="564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</row>
    <row r="56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</row>
    <row r="566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</row>
    <row r="567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</row>
    <row r="568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</row>
    <row r="569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</row>
    <row r="570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</row>
    <row r="57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</row>
    <row r="57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</row>
    <row r="57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</row>
    <row r="574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</row>
    <row r="57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</row>
    <row r="576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</row>
    <row r="577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</row>
    <row r="578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</row>
    <row r="579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</row>
    <row r="580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</row>
    <row r="58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</row>
    <row r="58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</row>
    <row r="58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</row>
    <row r="584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</row>
    <row r="58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</row>
    <row r="586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</row>
    <row r="587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</row>
    <row r="588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</row>
    <row r="589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</row>
    <row r="590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</row>
    <row r="59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</row>
    <row r="59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</row>
    <row r="59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</row>
    <row r="594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</row>
    <row r="59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</row>
    <row r="596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</row>
    <row r="597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</row>
    <row r="598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</row>
    <row r="599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</row>
    <row r="600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</row>
    <row r="60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</row>
    <row r="60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</row>
    <row r="60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</row>
    <row r="604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</row>
    <row r="60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</row>
    <row r="606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</row>
    <row r="607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</row>
    <row r="608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</row>
    <row r="609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</row>
    <row r="610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</row>
    <row r="61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</row>
    <row r="61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</row>
    <row r="61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</row>
    <row r="614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</row>
    <row r="6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</row>
    <row r="616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</row>
    <row r="617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</row>
    <row r="618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</row>
    <row r="619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</row>
    <row r="620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</row>
    <row r="62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</row>
    <row r="62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</row>
    <row r="62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</row>
    <row r="624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</row>
    <row r="6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</row>
    <row r="626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</row>
    <row r="627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</row>
    <row r="628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</row>
    <row r="629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</row>
    <row r="630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</row>
    <row r="63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</row>
    <row r="63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</row>
    <row r="63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</row>
    <row r="634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</row>
    <row r="63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</row>
    <row r="636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</row>
    <row r="637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</row>
    <row r="638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</row>
    <row r="639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</row>
    <row r="640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</row>
    <row r="64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</row>
    <row r="64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</row>
    <row r="64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</row>
    <row r="644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</row>
    <row r="64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</row>
    <row r="646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</row>
    <row r="647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</row>
    <row r="648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</row>
    <row r="649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</row>
    <row r="650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</row>
    <row r="65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</row>
    <row r="6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</row>
    <row r="65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</row>
    <row r="654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</row>
    <row r="65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</row>
    <row r="656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</row>
    <row r="657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</row>
    <row r="658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</row>
    <row r="659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</row>
    <row r="660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</row>
    <row r="66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</row>
    <row r="66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</row>
    <row r="66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</row>
    <row r="664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</row>
    <row r="66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</row>
    <row r="666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</row>
    <row r="667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</row>
    <row r="668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</row>
    <row r="669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</row>
    <row r="670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</row>
    <row r="67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</row>
    <row r="67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</row>
    <row r="67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</row>
    <row r="674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</row>
    <row r="67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</row>
    <row r="676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</row>
    <row r="677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</row>
    <row r="678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</row>
    <row r="679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</row>
    <row r="680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</row>
    <row r="68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</row>
    <row r="68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</row>
    <row r="68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</row>
    <row r="684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</row>
    <row r="68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</row>
    <row r="686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</row>
    <row r="687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</row>
    <row r="688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</row>
    <row r="689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</row>
    <row r="690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</row>
    <row r="69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</row>
    <row r="69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</row>
    <row r="69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</row>
    <row r="694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</row>
    <row r="69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</row>
    <row r="696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</row>
    <row r="697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</row>
    <row r="698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</row>
    <row r="699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</row>
    <row r="700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</row>
    <row r="70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</row>
    <row r="70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</row>
    <row r="70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</row>
    <row r="704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</row>
    <row r="70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</row>
    <row r="706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</row>
    <row r="707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</row>
    <row r="708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</row>
    <row r="709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</row>
    <row r="710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</row>
    <row r="71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</row>
    <row r="71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</row>
    <row r="71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</row>
    <row r="714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</row>
    <row r="7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</row>
    <row r="716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</row>
    <row r="717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</row>
    <row r="718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</row>
    <row r="719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</row>
    <row r="720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</row>
    <row r="72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</row>
    <row r="72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</row>
    <row r="72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</row>
    <row r="724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</row>
    <row r="7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</row>
    <row r="726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</row>
    <row r="727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</row>
    <row r="728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</row>
    <row r="729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</row>
    <row r="730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</row>
    <row r="73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</row>
    <row r="73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</row>
    <row r="73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</row>
    <row r="734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</row>
    <row r="73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</row>
    <row r="736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</row>
    <row r="737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</row>
    <row r="738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</row>
    <row r="739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</row>
    <row r="740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</row>
    <row r="74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</row>
    <row r="74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</row>
    <row r="74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</row>
    <row r="744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</row>
    <row r="74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</row>
    <row r="746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</row>
    <row r="747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</row>
    <row r="748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</row>
    <row r="749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</row>
    <row r="750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</row>
    <row r="75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</row>
    <row r="7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</row>
    <row r="75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</row>
    <row r="754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</row>
    <row r="75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</row>
    <row r="756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</row>
    <row r="757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</row>
    <row r="758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</row>
    <row r="759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</row>
    <row r="760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</row>
    <row r="76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</row>
    <row r="76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</row>
    <row r="76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</row>
    <row r="764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</row>
    <row r="76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</row>
    <row r="766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</row>
    <row r="767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</row>
    <row r="768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</row>
    <row r="769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</row>
    <row r="770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</row>
    <row r="77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</row>
    <row r="77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</row>
    <row r="77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</row>
    <row r="774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</row>
    <row r="77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</row>
    <row r="776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</row>
    <row r="777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</row>
    <row r="778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</row>
    <row r="779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</row>
    <row r="780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</row>
    <row r="78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</row>
    <row r="78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</row>
    <row r="78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</row>
    <row r="784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</row>
    <row r="78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</row>
    <row r="786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</row>
    <row r="787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</row>
    <row r="788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</row>
    <row r="789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</row>
    <row r="790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</row>
    <row r="79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</row>
    <row r="79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</row>
    <row r="79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</row>
    <row r="794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</row>
    <row r="79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</row>
    <row r="796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</row>
    <row r="797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</row>
    <row r="798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</row>
    <row r="799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</row>
    <row r="800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</row>
    <row r="80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</row>
    <row r="80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</row>
    <row r="80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</row>
    <row r="804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</row>
    <row r="80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</row>
    <row r="806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</row>
    <row r="807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</row>
    <row r="808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</row>
    <row r="809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</row>
    <row r="810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</row>
    <row r="81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</row>
    <row r="81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</row>
    <row r="81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</row>
    <row r="814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</row>
    <row r="8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</row>
    <row r="816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</row>
    <row r="817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</row>
    <row r="818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</row>
    <row r="819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</row>
    <row r="820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</row>
    <row r="82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</row>
    <row r="82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</row>
    <row r="82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</row>
    <row r="824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</row>
    <row r="8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</row>
    <row r="826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</row>
    <row r="827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</row>
    <row r="828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</row>
    <row r="829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</row>
    <row r="830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</row>
    <row r="83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</row>
    <row r="83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</row>
    <row r="83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</row>
    <row r="834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</row>
    <row r="83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</row>
    <row r="836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</row>
    <row r="837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</row>
    <row r="838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</row>
    <row r="839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</row>
    <row r="840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</row>
    <row r="84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</row>
    <row r="84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</row>
    <row r="84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</row>
    <row r="844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</row>
    <row r="84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</row>
    <row r="846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</row>
    <row r="847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</row>
    <row r="848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</row>
    <row r="849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</row>
    <row r="850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</row>
    <row r="85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</row>
    <row r="8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</row>
    <row r="85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</row>
    <row r="854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</row>
    <row r="85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</row>
    <row r="856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</row>
    <row r="857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</row>
    <row r="858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</row>
    <row r="859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</row>
    <row r="860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</row>
    <row r="86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</row>
    <row r="86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</row>
    <row r="86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</row>
    <row r="864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</row>
    <row r="86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</row>
    <row r="866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</row>
    <row r="867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</row>
    <row r="868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</row>
    <row r="869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</row>
    <row r="870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</row>
    <row r="87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</row>
    <row r="87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</row>
    <row r="87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</row>
    <row r="874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</row>
    <row r="87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</row>
    <row r="876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</row>
    <row r="877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</row>
    <row r="878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</row>
    <row r="879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</row>
    <row r="880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</row>
    <row r="88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</row>
    <row r="88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</row>
    <row r="88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</row>
    <row r="884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</row>
    <row r="88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</row>
    <row r="886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</row>
    <row r="887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</row>
    <row r="888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</row>
    <row r="889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</row>
    <row r="890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</row>
    <row r="89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</row>
    <row r="89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</row>
    <row r="89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</row>
    <row r="894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</row>
    <row r="89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</row>
    <row r="896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</row>
    <row r="897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</row>
    <row r="898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</row>
    <row r="899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</row>
    <row r="900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</row>
    <row r="90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</row>
    <row r="90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</row>
    <row r="90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</row>
    <row r="904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</row>
    <row r="90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</row>
    <row r="906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</row>
    <row r="907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</row>
    <row r="908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</row>
    <row r="909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</row>
    <row r="910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</row>
    <row r="91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</row>
    <row r="91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</row>
    <row r="91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</row>
    <row r="914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</row>
    <row r="9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</row>
    <row r="916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</row>
    <row r="917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</row>
    <row r="918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</row>
    <row r="919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</row>
    <row r="920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</row>
    <row r="92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</row>
    <row r="92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</row>
    <row r="92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</row>
    <row r="924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</row>
    <row r="9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</row>
    <row r="926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</row>
    <row r="927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</row>
    <row r="928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</row>
    <row r="929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</row>
    <row r="930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</row>
    <row r="93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</row>
    <row r="93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</row>
    <row r="93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</row>
    <row r="934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</row>
    <row r="93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</row>
    <row r="936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</row>
    <row r="937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</row>
    <row r="938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</row>
    <row r="939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</row>
    <row r="940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</row>
    <row r="94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</row>
    <row r="94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</row>
    <row r="94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</row>
    <row r="944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</row>
    <row r="94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</row>
    <row r="946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</row>
    <row r="947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</row>
    <row r="948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</row>
    <row r="949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</row>
    <row r="950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</row>
    <row r="95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</row>
    <row r="9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</row>
    <row r="95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</row>
    <row r="954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</row>
    <row r="95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</row>
    <row r="956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</row>
    <row r="957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</row>
    <row r="958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</row>
    <row r="959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</row>
    <row r="960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</row>
    <row r="96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</row>
    <row r="96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</row>
    <row r="96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</row>
    <row r="964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</row>
    <row r="96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</row>
    <row r="966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</row>
    <row r="967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</row>
    <row r="968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</row>
    <row r="969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</row>
    <row r="970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</row>
    <row r="97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</row>
    <row r="97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</row>
    <row r="97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</row>
    <row r="974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</row>
    <row r="97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</row>
    <row r="976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</row>
    <row r="977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</row>
    <row r="978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</row>
    <row r="979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</row>
    <row r="980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</row>
    <row r="98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</row>
    <row r="98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</row>
    <row r="98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</row>
    <row r="984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</row>
    <row r="98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</row>
    <row r="986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</row>
    <row r="987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</row>
    <row r="988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</row>
    <row r="989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</row>
    <row r="990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</row>
    <row r="99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</row>
    <row r="99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</row>
    <row r="99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</row>
    <row r="994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</row>
    <row r="99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</row>
    <row r="996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</row>
    <row r="997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</row>
    <row r="998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</row>
    <row r="999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</row>
    <row r="1000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</row>
  </sheetData>
  <autoFilter ref="$A$88:$B$95">
    <sortState ref="A88:B95">
      <sortCondition descending="1" ref="B88:B95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4.25"/>
    <col customWidth="1" min="2" max="2" width="8.0"/>
    <col customWidth="1" min="3" max="3" width="13.0"/>
    <col customWidth="1" min="4" max="4" width="8.0"/>
    <col customWidth="1" min="5" max="5" width="14.25"/>
    <col customWidth="1" min="6" max="6" width="8.0"/>
    <col customWidth="1" min="7" max="7" width="8.25"/>
    <col customWidth="1" min="8" max="8" width="8.0"/>
    <col customWidth="1" min="9" max="9" width="12.0"/>
    <col customWidth="1" min="10" max="10" width="8.0"/>
    <col customWidth="1" min="11" max="11" width="8.63"/>
    <col customWidth="1" min="12" max="14" width="8.0"/>
  </cols>
  <sheetData>
    <row r="1" ht="12.75" customHeight="1">
      <c r="A1" s="2" t="s">
        <v>81</v>
      </c>
      <c r="B1" s="52">
        <v>500.0</v>
      </c>
      <c r="C1" s="2" t="s">
        <v>91</v>
      </c>
      <c r="D1" s="52">
        <v>500.0</v>
      </c>
      <c r="E1" s="2" t="s">
        <v>104</v>
      </c>
      <c r="F1" s="52">
        <v>500.0</v>
      </c>
      <c r="G1" s="2" t="s">
        <v>69</v>
      </c>
      <c r="H1" s="52">
        <v>500.0</v>
      </c>
      <c r="I1" s="2" t="s">
        <v>51</v>
      </c>
      <c r="J1" s="52">
        <v>500.0</v>
      </c>
      <c r="K1" s="2" t="s">
        <v>105</v>
      </c>
      <c r="L1" s="52">
        <v>500.0</v>
      </c>
      <c r="M1" s="2" t="s">
        <v>15</v>
      </c>
      <c r="N1" s="52">
        <v>500.0</v>
      </c>
    </row>
    <row r="2" ht="12.75" customHeight="1">
      <c r="A2" s="53" t="s">
        <v>106</v>
      </c>
      <c r="B2" s="54">
        <v>161.0</v>
      </c>
      <c r="C2" s="53" t="s">
        <v>107</v>
      </c>
      <c r="D2" s="54">
        <v>125.0</v>
      </c>
      <c r="E2" s="53" t="s">
        <v>108</v>
      </c>
      <c r="F2" s="54">
        <v>300.0</v>
      </c>
      <c r="G2" s="53" t="s">
        <v>109</v>
      </c>
      <c r="H2" s="54">
        <v>341.0</v>
      </c>
      <c r="I2" s="53" t="s">
        <v>110</v>
      </c>
      <c r="J2" s="54">
        <v>300.0</v>
      </c>
      <c r="K2" s="53" t="s">
        <v>111</v>
      </c>
      <c r="L2" s="54">
        <v>300.0</v>
      </c>
      <c r="M2" s="53" t="s">
        <v>112</v>
      </c>
      <c r="N2" s="54">
        <v>33.0</v>
      </c>
    </row>
    <row r="3" ht="12.75" customHeight="1">
      <c r="A3" s="55" t="s">
        <v>113</v>
      </c>
      <c r="B3" s="54">
        <v>65.0</v>
      </c>
      <c r="C3" s="53" t="s">
        <v>114</v>
      </c>
      <c r="D3" s="54">
        <v>10.0</v>
      </c>
      <c r="E3" s="53" t="s">
        <v>115</v>
      </c>
      <c r="F3" s="54">
        <v>161.0</v>
      </c>
      <c r="G3" s="53" t="s">
        <v>116</v>
      </c>
      <c r="H3" s="54">
        <v>67.0</v>
      </c>
      <c r="I3" s="53" t="s">
        <v>117</v>
      </c>
      <c r="J3" s="54">
        <v>105.0</v>
      </c>
      <c r="K3" s="53" t="s">
        <v>118</v>
      </c>
      <c r="L3" s="54">
        <v>150.0</v>
      </c>
      <c r="M3" s="53" t="s">
        <v>119</v>
      </c>
      <c r="N3" s="54">
        <v>126.0</v>
      </c>
    </row>
    <row r="4" ht="12.75" customHeight="1">
      <c r="A4" s="53" t="s">
        <v>120</v>
      </c>
      <c r="B4" s="54">
        <v>201.0</v>
      </c>
      <c r="C4" s="53" t="s">
        <v>121</v>
      </c>
      <c r="D4" s="54">
        <v>70.0</v>
      </c>
      <c r="E4" s="53" t="s">
        <v>122</v>
      </c>
      <c r="F4" s="54">
        <v>15.0</v>
      </c>
      <c r="G4" s="53" t="s">
        <v>123</v>
      </c>
      <c r="H4" s="54">
        <v>22.0</v>
      </c>
      <c r="I4" s="53" t="s">
        <v>124</v>
      </c>
      <c r="J4" s="54">
        <v>3.0</v>
      </c>
      <c r="K4" s="53" t="s">
        <v>125</v>
      </c>
      <c r="L4" s="54">
        <v>22.0</v>
      </c>
      <c r="M4" s="53" t="s">
        <v>126</v>
      </c>
      <c r="N4" s="54">
        <v>142.0</v>
      </c>
    </row>
    <row r="5" ht="12.75" customHeight="1">
      <c r="A5" s="53" t="s">
        <v>127</v>
      </c>
      <c r="B5" s="54">
        <v>1.0</v>
      </c>
      <c r="C5" s="53" t="s">
        <v>128</v>
      </c>
      <c r="D5" s="54">
        <v>43.0</v>
      </c>
      <c r="E5" s="53" t="s">
        <v>129</v>
      </c>
      <c r="F5" s="54">
        <v>1.0</v>
      </c>
      <c r="G5" s="53" t="s">
        <v>130</v>
      </c>
      <c r="H5" s="54">
        <v>1.0</v>
      </c>
      <c r="I5" s="53" t="s">
        <v>131</v>
      </c>
      <c r="J5" s="54">
        <v>61.0</v>
      </c>
      <c r="K5" s="53" t="s">
        <v>132</v>
      </c>
      <c r="L5" s="54">
        <v>2.0</v>
      </c>
      <c r="M5" s="53" t="s">
        <v>133</v>
      </c>
      <c r="N5" s="54">
        <v>80.0</v>
      </c>
    </row>
    <row r="6" ht="12.75" customHeight="1">
      <c r="A6" s="53" t="s">
        <v>134</v>
      </c>
      <c r="B6" s="54">
        <v>10.0</v>
      </c>
      <c r="C6" s="53" t="s">
        <v>135</v>
      </c>
      <c r="D6" s="54">
        <v>105.0</v>
      </c>
      <c r="E6" s="53" t="s">
        <v>136</v>
      </c>
      <c r="F6" s="53">
        <v>1.0</v>
      </c>
      <c r="G6" s="53" t="s">
        <v>137</v>
      </c>
      <c r="H6" s="54">
        <v>17.0</v>
      </c>
      <c r="I6" s="53" t="s">
        <v>138</v>
      </c>
      <c r="J6" s="54">
        <v>7.0</v>
      </c>
      <c r="K6" s="53" t="s">
        <v>139</v>
      </c>
      <c r="L6" s="54">
        <v>1.0</v>
      </c>
      <c r="M6" s="53" t="s">
        <v>140</v>
      </c>
      <c r="N6" s="54">
        <v>1.0</v>
      </c>
    </row>
    <row r="7" ht="12.75" customHeight="1">
      <c r="A7" s="53" t="s">
        <v>141</v>
      </c>
      <c r="B7" s="54">
        <v>46.0</v>
      </c>
      <c r="C7" s="53" t="s">
        <v>142</v>
      </c>
      <c r="D7" s="54">
        <v>86.0</v>
      </c>
      <c r="E7" s="53" t="s">
        <v>143</v>
      </c>
      <c r="F7" s="53">
        <v>1.0</v>
      </c>
      <c r="G7" s="53" t="s">
        <v>144</v>
      </c>
      <c r="H7" s="54">
        <v>19.0</v>
      </c>
      <c r="I7" s="53" t="s">
        <v>145</v>
      </c>
      <c r="J7" s="54">
        <v>13.0</v>
      </c>
      <c r="K7" s="53" t="s">
        <v>146</v>
      </c>
      <c r="L7" s="54">
        <v>2.0</v>
      </c>
      <c r="M7" s="53" t="s">
        <v>147</v>
      </c>
      <c r="N7" s="54">
        <v>30.0</v>
      </c>
    </row>
    <row r="8" ht="12.75" customHeight="1">
      <c r="A8" s="53" t="s">
        <v>148</v>
      </c>
      <c r="B8" s="54">
        <v>1.0</v>
      </c>
      <c r="C8" s="53" t="s">
        <v>149</v>
      </c>
      <c r="D8" s="54">
        <v>21.0</v>
      </c>
      <c r="E8" s="53" t="s">
        <v>150</v>
      </c>
      <c r="F8" s="53">
        <v>1.0</v>
      </c>
      <c r="G8" s="53" t="s">
        <v>151</v>
      </c>
      <c r="H8" s="54">
        <v>13.0</v>
      </c>
      <c r="I8" s="53" t="s">
        <v>152</v>
      </c>
      <c r="J8" s="54">
        <v>1.0</v>
      </c>
      <c r="K8" s="53" t="s">
        <v>153</v>
      </c>
      <c r="L8" s="54">
        <v>21.0</v>
      </c>
      <c r="M8" s="53" t="s">
        <v>154</v>
      </c>
      <c r="N8" s="54">
        <v>60.0</v>
      </c>
    </row>
    <row r="9" ht="12.75" customHeight="1">
      <c r="A9" s="53" t="s">
        <v>155</v>
      </c>
      <c r="B9" s="54">
        <v>1.0</v>
      </c>
      <c r="C9" s="53" t="s">
        <v>156</v>
      </c>
      <c r="D9" s="54">
        <v>25.0</v>
      </c>
      <c r="E9" s="53" t="s">
        <v>157</v>
      </c>
      <c r="F9" s="53">
        <v>1.0</v>
      </c>
      <c r="G9" s="53" t="s">
        <v>158</v>
      </c>
      <c r="H9" s="54">
        <v>1.0</v>
      </c>
      <c r="I9" s="53" t="s">
        <v>159</v>
      </c>
      <c r="J9" s="54">
        <v>1.0</v>
      </c>
      <c r="K9" s="53" t="s">
        <v>160</v>
      </c>
      <c r="L9" s="54">
        <v>2.0</v>
      </c>
      <c r="M9" s="53" t="s">
        <v>161</v>
      </c>
      <c r="N9" s="54">
        <v>2.0</v>
      </c>
    </row>
    <row r="10" ht="12.75" customHeight="1">
      <c r="A10" s="53" t="s">
        <v>162</v>
      </c>
      <c r="B10" s="54">
        <v>1.0</v>
      </c>
      <c r="C10" s="53" t="s">
        <v>163</v>
      </c>
      <c r="D10" s="54">
        <v>15.0</v>
      </c>
      <c r="E10" s="53" t="s">
        <v>164</v>
      </c>
      <c r="F10" s="53">
        <v>1.0</v>
      </c>
      <c r="G10" s="53" t="s">
        <v>165</v>
      </c>
      <c r="H10" s="54">
        <v>1.0</v>
      </c>
      <c r="I10" s="53" t="s">
        <v>166</v>
      </c>
      <c r="J10" s="54">
        <v>9.0</v>
      </c>
      <c r="K10" s="53" t="s">
        <v>47</v>
      </c>
      <c r="L10" s="52"/>
      <c r="M10" s="53" t="s">
        <v>167</v>
      </c>
      <c r="N10" s="54">
        <v>1.0</v>
      </c>
    </row>
    <row r="11" ht="12.75" customHeight="1">
      <c r="A11" s="56"/>
      <c r="B11" s="57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ht="12.75" customHeight="1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</row>
    <row r="13" ht="12.75" customHeight="1">
      <c r="A13" s="2"/>
      <c r="B13" s="52">
        <f>B1-SUM(B2:B10)</f>
        <v>13</v>
      </c>
      <c r="C13" s="2"/>
      <c r="D13" s="52">
        <f>D1-SUM(D2:D10)</f>
        <v>0</v>
      </c>
      <c r="E13" s="2"/>
      <c r="F13" s="52">
        <f>F1-SUM(F2:F10)</f>
        <v>18</v>
      </c>
      <c r="G13" s="2"/>
      <c r="H13" s="52">
        <f>H1-SUM(H2:H10)</f>
        <v>18</v>
      </c>
      <c r="I13" s="2"/>
      <c r="J13" s="52">
        <f>J1-SUM(J2:J10)</f>
        <v>0</v>
      </c>
      <c r="K13" s="2"/>
      <c r="L13" s="52">
        <f>L1-SUM(L2:L10)</f>
        <v>0</v>
      </c>
      <c r="M13" s="2"/>
      <c r="N13" s="52">
        <f>N1-SUM(N2:N10)</f>
        <v>25</v>
      </c>
    </row>
    <row r="14" ht="12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ht="12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</row>
    <row r="7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</row>
    <row r="73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</row>
    <row r="7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</row>
    <row r="76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  <row r="83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</row>
    <row r="88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</row>
    <row r="89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</row>
    <row r="90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</row>
    <row r="93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</row>
    <row r="94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</row>
    <row r="9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</row>
    <row r="96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</row>
    <row r="97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  <row r="99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</row>
    <row r="100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</row>
    <row r="10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</row>
    <row r="103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</row>
    <row r="108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</row>
    <row r="118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</row>
    <row r="119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</row>
    <row r="120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</row>
    <row r="12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</row>
    <row r="12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</row>
    <row r="123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</row>
    <row r="1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</row>
    <row r="126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</row>
    <row r="127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</row>
    <row r="129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</row>
    <row r="136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</row>
    <row r="146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</row>
    <row r="147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</row>
    <row r="148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</row>
    <row r="149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</row>
    <row r="150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</row>
    <row r="15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</row>
    <row r="1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</row>
    <row r="153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</row>
    <row r="154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</row>
    <row r="15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</row>
    <row r="156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</row>
    <row r="158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</row>
    <row r="159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</row>
    <row r="160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</row>
    <row r="16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</row>
    <row r="16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</row>
    <row r="163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</row>
    <row r="164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</row>
    <row r="16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</row>
    <row r="166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</row>
    <row r="167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</row>
    <row r="168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</row>
    <row r="169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</row>
    <row r="170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</row>
    <row r="17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</row>
    <row r="173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</row>
    <row r="174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</row>
    <row r="17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</row>
    <row r="176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</row>
    <row r="177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</row>
    <row r="179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</row>
    <row r="180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</row>
    <row r="18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</row>
    <row r="18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</row>
    <row r="183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</row>
    <row r="184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</row>
    <row r="186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</row>
    <row r="187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</row>
    <row r="188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</row>
    <row r="189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</row>
    <row r="190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</row>
    <row r="19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</row>
    <row r="19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</row>
    <row r="193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</row>
    <row r="194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</row>
    <row r="19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</row>
    <row r="196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</row>
    <row r="197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</row>
    <row r="198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</row>
    <row r="199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</row>
    <row r="20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</row>
    <row r="20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</row>
    <row r="203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</row>
    <row r="204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</row>
    <row r="20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</row>
    <row r="20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</row>
    <row r="207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</row>
    <row r="208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</row>
    <row r="209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</row>
    <row r="210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</row>
    <row r="21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</row>
    <row r="21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</row>
    <row r="21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</row>
    <row r="21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</row>
    <row r="216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</row>
    <row r="217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</row>
    <row r="218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</row>
    <row r="219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</row>
    <row r="220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</row>
    <row r="22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</row>
    <row r="224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</row>
    <row r="2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</row>
    <row r="22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</row>
    <row r="227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</row>
    <row r="228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</row>
    <row r="229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</row>
    <row r="230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</row>
    <row r="23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</row>
    <row r="23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</row>
    <row r="23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</row>
    <row r="234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</row>
    <row r="23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</row>
    <row r="236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</row>
    <row r="237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</row>
    <row r="238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</row>
    <row r="239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</row>
    <row r="240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</row>
    <row r="24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</row>
    <row r="24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</row>
    <row r="243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</row>
    <row r="24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</row>
    <row r="24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</row>
    <row r="24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</row>
    <row r="26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</row>
    <row r="264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</row>
    <row r="26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</row>
    <row r="26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</row>
    <row r="267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</row>
    <row r="268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</row>
    <row r="269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</row>
    <row r="270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</row>
    <row r="27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</row>
    <row r="27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</row>
    <row r="273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</row>
    <row r="274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</row>
    <row r="27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</row>
    <row r="277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</row>
    <row r="278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</row>
    <row r="279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</row>
    <row r="280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</row>
    <row r="28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</row>
    <row r="28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</row>
    <row r="283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</row>
    <row r="284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</row>
    <row r="28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</row>
    <row r="287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</row>
    <row r="288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</row>
    <row r="289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</row>
    <row r="29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</row>
    <row r="29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</row>
    <row r="293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</row>
    <row r="294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</row>
    <row r="29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</row>
    <row r="298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</row>
    <row r="300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</row>
    <row r="30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</row>
    <row r="30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</row>
    <row r="303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</row>
    <row r="304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</row>
    <row r="30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</row>
    <row r="306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</row>
    <row r="308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</row>
    <row r="309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</row>
    <row r="310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</row>
    <row r="31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</row>
    <row r="31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</row>
    <row r="313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</row>
    <row r="314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</row>
    <row r="31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</row>
    <row r="316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</row>
    <row r="317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</row>
    <row r="318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</row>
    <row r="319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</row>
    <row r="320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</row>
    <row r="32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</row>
    <row r="32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</row>
    <row r="323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</row>
    <row r="324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</row>
    <row r="3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</row>
    <row r="326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</row>
    <row r="327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</row>
    <row r="328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</row>
    <row r="329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</row>
    <row r="330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</row>
    <row r="33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</row>
    <row r="33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</row>
    <row r="333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</row>
    <row r="334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</row>
    <row r="33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</row>
    <row r="336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</row>
    <row r="337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</row>
    <row r="338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</row>
    <row r="339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</row>
    <row r="340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</row>
    <row r="34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</row>
    <row r="34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</row>
    <row r="343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</row>
    <row r="344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</row>
    <row r="34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</row>
    <row r="346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</row>
    <row r="347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</row>
    <row r="348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</row>
    <row r="349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</row>
    <row r="350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</row>
    <row r="35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</row>
    <row r="352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</row>
    <row r="353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</row>
    <row r="354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</row>
    <row r="35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</row>
    <row r="356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</row>
    <row r="357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</row>
    <row r="358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</row>
    <row r="359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</row>
    <row r="360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</row>
    <row r="36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</row>
    <row r="362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</row>
    <row r="363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</row>
    <row r="364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</row>
    <row r="36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</row>
    <row r="366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</row>
    <row r="367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</row>
    <row r="368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</row>
    <row r="369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</row>
    <row r="370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</row>
    <row r="37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</row>
    <row r="372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</row>
    <row r="373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</row>
    <row r="374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</row>
    <row r="37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</row>
    <row r="376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</row>
    <row r="377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</row>
    <row r="378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</row>
    <row r="379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</row>
    <row r="380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</row>
    <row r="38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</row>
    <row r="382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</row>
    <row r="383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</row>
    <row r="384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</row>
    <row r="38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</row>
    <row r="386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</row>
    <row r="387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</row>
    <row r="388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</row>
    <row r="389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</row>
    <row r="390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</row>
    <row r="39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</row>
    <row r="392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</row>
    <row r="393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</row>
    <row r="394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</row>
    <row r="39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</row>
    <row r="396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</row>
    <row r="397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</row>
    <row r="398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</row>
    <row r="399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</row>
    <row r="400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</row>
    <row r="40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</row>
    <row r="402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</row>
    <row r="403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</row>
    <row r="404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</row>
    <row r="40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</row>
    <row r="406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</row>
    <row r="407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</row>
    <row r="408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</row>
    <row r="409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</row>
    <row r="410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</row>
    <row r="41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</row>
    <row r="412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</row>
    <row r="413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</row>
    <row r="414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</row>
    <row r="41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</row>
    <row r="416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</row>
    <row r="417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</row>
    <row r="418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</row>
    <row r="419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</row>
    <row r="420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</row>
    <row r="42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</row>
    <row r="422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</row>
    <row r="423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</row>
    <row r="424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</row>
    <row r="4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</row>
    <row r="426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</row>
    <row r="427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</row>
    <row r="428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</row>
    <row r="429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</row>
    <row r="430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</row>
    <row r="43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</row>
    <row r="432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</row>
    <row r="433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</row>
    <row r="434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</row>
    <row r="43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</row>
    <row r="436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</row>
    <row r="437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</row>
    <row r="438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</row>
    <row r="439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</row>
    <row r="440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</row>
    <row r="44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</row>
    <row r="442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</row>
    <row r="443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</row>
    <row r="444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</row>
    <row r="44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</row>
    <row r="446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</row>
    <row r="447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</row>
    <row r="448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</row>
    <row r="449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</row>
    <row r="450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</row>
    <row r="45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</row>
    <row r="452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</row>
    <row r="453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</row>
    <row r="454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</row>
    <row r="45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</row>
    <row r="456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</row>
    <row r="457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</row>
    <row r="458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</row>
    <row r="459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</row>
    <row r="460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</row>
    <row r="46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</row>
    <row r="462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</row>
    <row r="463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</row>
    <row r="464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</row>
    <row r="46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</row>
    <row r="466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</row>
    <row r="467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</row>
    <row r="468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</row>
    <row r="469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</row>
    <row r="470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</row>
    <row r="47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</row>
    <row r="472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</row>
    <row r="473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</row>
    <row r="474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</row>
    <row r="47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</row>
    <row r="476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</row>
    <row r="477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</row>
    <row r="478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</row>
    <row r="479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</row>
    <row r="480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</row>
    <row r="48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</row>
    <row r="482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</row>
    <row r="483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</row>
    <row r="484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</row>
    <row r="48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</row>
    <row r="486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</row>
    <row r="487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</row>
    <row r="488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</row>
    <row r="489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</row>
    <row r="490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</row>
    <row r="49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</row>
    <row r="492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</row>
    <row r="493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</row>
    <row r="494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</row>
    <row r="49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</row>
    <row r="496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</row>
    <row r="497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</row>
    <row r="498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</row>
    <row r="499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</row>
    <row r="500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</row>
    <row r="50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</row>
    <row r="502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</row>
    <row r="503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</row>
    <row r="504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</row>
    <row r="50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</row>
    <row r="506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</row>
    <row r="507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</row>
    <row r="508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</row>
    <row r="509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</row>
    <row r="510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</row>
    <row r="51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</row>
    <row r="512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</row>
    <row r="513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</row>
    <row r="514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</row>
    <row r="51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</row>
    <row r="516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</row>
    <row r="517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</row>
    <row r="518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</row>
    <row r="519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</row>
    <row r="520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</row>
    <row r="52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</row>
    <row r="522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</row>
    <row r="523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</row>
    <row r="524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</row>
    <row r="5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</row>
    <row r="526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</row>
    <row r="527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</row>
    <row r="528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</row>
    <row r="529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</row>
    <row r="530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</row>
    <row r="53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</row>
    <row r="532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</row>
    <row r="533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</row>
    <row r="534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</row>
    <row r="53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</row>
    <row r="536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</row>
    <row r="537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</row>
    <row r="538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</row>
    <row r="539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</row>
    <row r="540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</row>
    <row r="54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</row>
    <row r="542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</row>
    <row r="543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</row>
    <row r="544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</row>
    <row r="54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</row>
    <row r="546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</row>
    <row r="547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</row>
    <row r="548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</row>
    <row r="549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</row>
    <row r="550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</row>
    <row r="55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</row>
    <row r="552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</row>
    <row r="553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</row>
    <row r="554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</row>
    <row r="55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</row>
    <row r="556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</row>
    <row r="557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</row>
    <row r="558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</row>
    <row r="559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</row>
    <row r="560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</row>
    <row r="56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</row>
    <row r="56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</row>
    <row r="563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</row>
    <row r="564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</row>
    <row r="56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</row>
    <row r="566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</row>
    <row r="567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</row>
    <row r="568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</row>
    <row r="569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</row>
    <row r="570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</row>
    <row r="57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</row>
    <row r="57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</row>
    <row r="573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</row>
    <row r="574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</row>
    <row r="57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</row>
    <row r="576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</row>
    <row r="577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</row>
    <row r="578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</row>
    <row r="579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</row>
    <row r="580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</row>
    <row r="58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</row>
    <row r="58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</row>
    <row r="583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</row>
    <row r="584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</row>
    <row r="58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</row>
    <row r="586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</row>
    <row r="587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</row>
    <row r="588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</row>
    <row r="589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</row>
    <row r="590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</row>
    <row r="59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</row>
    <row r="59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</row>
    <row r="593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</row>
    <row r="594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</row>
    <row r="59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</row>
    <row r="596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</row>
    <row r="597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</row>
    <row r="598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</row>
    <row r="599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</row>
    <row r="600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</row>
    <row r="60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</row>
    <row r="60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</row>
    <row r="603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</row>
    <row r="604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</row>
    <row r="60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</row>
    <row r="606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</row>
    <row r="607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</row>
    <row r="608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</row>
    <row r="609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</row>
    <row r="610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</row>
    <row r="61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</row>
    <row r="61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</row>
    <row r="613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</row>
    <row r="614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</row>
    <row r="61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</row>
    <row r="616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</row>
    <row r="617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</row>
    <row r="618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</row>
    <row r="619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</row>
    <row r="620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</row>
    <row r="62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</row>
    <row r="62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</row>
    <row r="623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</row>
    <row r="624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</row>
    <row r="6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</row>
    <row r="626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</row>
    <row r="627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</row>
    <row r="628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</row>
    <row r="629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</row>
    <row r="630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</row>
    <row r="63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</row>
    <row r="63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</row>
    <row r="633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</row>
    <row r="634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</row>
    <row r="63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</row>
    <row r="636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</row>
    <row r="637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</row>
    <row r="638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</row>
    <row r="639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</row>
    <row r="640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</row>
    <row r="64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</row>
    <row r="64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</row>
    <row r="643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</row>
    <row r="644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</row>
    <row r="64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</row>
    <row r="646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</row>
    <row r="647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</row>
    <row r="648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</row>
    <row r="649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</row>
    <row r="650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</row>
    <row r="65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</row>
    <row r="65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</row>
    <row r="653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</row>
    <row r="654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</row>
    <row r="65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</row>
    <row r="656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</row>
    <row r="657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</row>
    <row r="658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</row>
    <row r="659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</row>
    <row r="660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</row>
    <row r="66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</row>
    <row r="66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</row>
    <row r="663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</row>
    <row r="664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</row>
    <row r="66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</row>
    <row r="666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</row>
    <row r="667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</row>
    <row r="668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</row>
    <row r="669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</row>
    <row r="670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</row>
    <row r="67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</row>
    <row r="67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</row>
    <row r="673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</row>
    <row r="674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</row>
    <row r="67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</row>
    <row r="676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</row>
    <row r="677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</row>
    <row r="678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</row>
    <row r="679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</row>
    <row r="680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</row>
    <row r="68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</row>
    <row r="68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</row>
    <row r="683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</row>
    <row r="684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</row>
    <row r="68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</row>
    <row r="686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</row>
    <row r="687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</row>
    <row r="688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</row>
    <row r="689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</row>
    <row r="690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</row>
    <row r="69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</row>
    <row r="69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</row>
    <row r="693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</row>
    <row r="694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</row>
    <row r="69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</row>
    <row r="696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</row>
    <row r="697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</row>
    <row r="698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</row>
    <row r="699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</row>
    <row r="700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</row>
    <row r="70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</row>
    <row r="70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</row>
    <row r="703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</row>
    <row r="704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</row>
    <row r="70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</row>
    <row r="706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</row>
    <row r="707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</row>
    <row r="708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</row>
    <row r="709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</row>
    <row r="710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</row>
    <row r="71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</row>
    <row r="71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</row>
    <row r="713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</row>
    <row r="714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</row>
    <row r="71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</row>
    <row r="716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</row>
    <row r="717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</row>
    <row r="718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</row>
    <row r="719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</row>
    <row r="720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</row>
    <row r="72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</row>
    <row r="72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</row>
    <row r="723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</row>
    <row r="724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</row>
    <row r="7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</row>
    <row r="726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</row>
    <row r="727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</row>
    <row r="728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</row>
    <row r="729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</row>
    <row r="730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</row>
    <row r="73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</row>
    <row r="73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</row>
    <row r="733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</row>
    <row r="734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</row>
    <row r="73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</row>
    <row r="736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</row>
    <row r="737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</row>
    <row r="738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</row>
    <row r="739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</row>
    <row r="740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</row>
    <row r="74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</row>
    <row r="74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</row>
    <row r="743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</row>
    <row r="744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</row>
    <row r="74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</row>
    <row r="746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</row>
    <row r="747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</row>
    <row r="748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</row>
    <row r="749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</row>
    <row r="750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</row>
    <row r="75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</row>
    <row r="75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</row>
    <row r="753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</row>
    <row r="754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</row>
    <row r="75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</row>
    <row r="756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</row>
    <row r="757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</row>
    <row r="758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</row>
    <row r="759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</row>
    <row r="760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</row>
    <row r="76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</row>
    <row r="76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</row>
    <row r="763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</row>
    <row r="764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</row>
    <row r="76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</row>
    <row r="766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</row>
    <row r="767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</row>
    <row r="768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</row>
    <row r="769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</row>
    <row r="770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</row>
    <row r="77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</row>
    <row r="77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</row>
    <row r="773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</row>
    <row r="774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</row>
    <row r="77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</row>
    <row r="776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</row>
    <row r="777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</row>
    <row r="778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</row>
    <row r="779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</row>
    <row r="780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</row>
    <row r="78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</row>
    <row r="78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</row>
    <row r="783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</row>
    <row r="784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</row>
    <row r="78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</row>
    <row r="786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</row>
    <row r="787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</row>
    <row r="788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</row>
    <row r="789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</row>
    <row r="790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</row>
    <row r="79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</row>
    <row r="79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</row>
    <row r="793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</row>
    <row r="794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</row>
    <row r="79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</row>
    <row r="796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</row>
    <row r="797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</row>
    <row r="798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</row>
    <row r="799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</row>
    <row r="800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</row>
    <row r="80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</row>
    <row r="80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</row>
    <row r="803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</row>
    <row r="804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</row>
    <row r="80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</row>
    <row r="806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</row>
    <row r="807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</row>
    <row r="808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</row>
    <row r="809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</row>
    <row r="810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</row>
    <row r="81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</row>
    <row r="81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</row>
    <row r="813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</row>
    <row r="814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</row>
    <row r="81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</row>
    <row r="816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</row>
    <row r="817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</row>
    <row r="818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</row>
    <row r="819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</row>
    <row r="820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</row>
    <row r="82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</row>
    <row r="82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</row>
    <row r="823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</row>
    <row r="824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</row>
    <row r="8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</row>
    <row r="826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</row>
    <row r="827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</row>
    <row r="828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</row>
    <row r="829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</row>
    <row r="830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</row>
    <row r="83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</row>
    <row r="83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</row>
    <row r="833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</row>
    <row r="834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</row>
    <row r="83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</row>
    <row r="836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</row>
    <row r="837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</row>
    <row r="838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</row>
    <row r="839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</row>
    <row r="840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</row>
    <row r="84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</row>
    <row r="84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</row>
    <row r="843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</row>
    <row r="844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</row>
    <row r="84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</row>
    <row r="846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</row>
    <row r="847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</row>
    <row r="848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</row>
    <row r="849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</row>
    <row r="850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</row>
    <row r="85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</row>
    <row r="85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</row>
    <row r="853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</row>
    <row r="854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</row>
    <row r="85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</row>
    <row r="856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</row>
    <row r="857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</row>
    <row r="858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</row>
    <row r="859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</row>
    <row r="860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</row>
    <row r="86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</row>
    <row r="86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</row>
    <row r="863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</row>
    <row r="864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</row>
    <row r="86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</row>
    <row r="866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</row>
    <row r="867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</row>
    <row r="868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</row>
    <row r="869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</row>
    <row r="870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</row>
    <row r="87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</row>
    <row r="87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</row>
    <row r="873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</row>
    <row r="874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</row>
    <row r="87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</row>
    <row r="876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</row>
    <row r="877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</row>
    <row r="878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</row>
    <row r="879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</row>
    <row r="880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</row>
    <row r="88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</row>
    <row r="88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</row>
    <row r="883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</row>
    <row r="884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</row>
    <row r="88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</row>
    <row r="886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</row>
    <row r="887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</row>
    <row r="888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</row>
    <row r="889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</row>
    <row r="890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</row>
    <row r="89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</row>
    <row r="89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</row>
    <row r="893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</row>
    <row r="894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</row>
    <row r="89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</row>
    <row r="896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</row>
    <row r="897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</row>
    <row r="898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</row>
    <row r="899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</row>
    <row r="900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</row>
    <row r="90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</row>
    <row r="90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</row>
    <row r="903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</row>
    <row r="904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</row>
    <row r="90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</row>
    <row r="906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</row>
    <row r="907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</row>
    <row r="908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</row>
    <row r="909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</row>
    <row r="910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</row>
    <row r="91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</row>
    <row r="91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</row>
    <row r="913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</row>
    <row r="914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</row>
    <row r="91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</row>
    <row r="916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</row>
    <row r="917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</row>
    <row r="918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</row>
    <row r="919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</row>
    <row r="920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</row>
    <row r="92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</row>
    <row r="92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</row>
    <row r="923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</row>
    <row r="924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</row>
    <row r="9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</row>
    <row r="926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</row>
    <row r="927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</row>
    <row r="928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</row>
    <row r="929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</row>
    <row r="930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</row>
    <row r="93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</row>
    <row r="93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</row>
    <row r="933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</row>
    <row r="934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</row>
    <row r="93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</row>
    <row r="936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</row>
    <row r="937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</row>
    <row r="938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</row>
    <row r="939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</row>
    <row r="940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</row>
    <row r="94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</row>
    <row r="94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</row>
    <row r="943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</row>
    <row r="944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</row>
    <row r="94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</row>
    <row r="946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</row>
    <row r="947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</row>
    <row r="948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</row>
    <row r="949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</row>
    <row r="950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</row>
    <row r="95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</row>
    <row r="95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</row>
    <row r="953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</row>
    <row r="954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</row>
    <row r="95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</row>
    <row r="956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</row>
    <row r="957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</row>
    <row r="958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</row>
    <row r="959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</row>
    <row r="960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</row>
    <row r="96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</row>
    <row r="96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</row>
    <row r="963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</row>
    <row r="964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</row>
    <row r="96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</row>
    <row r="966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</row>
    <row r="967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</row>
    <row r="968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</row>
    <row r="969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</row>
    <row r="970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</row>
    <row r="97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</row>
    <row r="97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</row>
    <row r="973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</row>
    <row r="974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</row>
    <row r="97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</row>
    <row r="976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</row>
    <row r="977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</row>
    <row r="978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</row>
    <row r="979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</row>
    <row r="980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</row>
    <row r="98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</row>
    <row r="98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</row>
    <row r="983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</row>
    <row r="984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</row>
    <row r="98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</row>
    <row r="986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</row>
    <row r="987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</row>
    <row r="988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</row>
    <row r="989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</row>
    <row r="990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</row>
    <row r="99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</row>
    <row r="99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</row>
    <row r="993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</row>
    <row r="994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</row>
    <row r="99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</row>
    <row r="996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</row>
    <row r="997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</row>
    <row r="998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</row>
    <row r="999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</row>
    <row r="1000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</row>
  </sheetData>
  <drawing r:id="rId1"/>
</worksheet>
</file>