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8" yWindow="180" windowWidth="14940" windowHeight="9156" activeTab="1"/>
  </bookViews>
  <sheets>
    <sheet name="FANTATOUR" sheetId="1" r:id="rId1"/>
    <sheet name="ASTA" sheetId="2" r:id="rId2"/>
  </sheets>
  <definedNames>
    <definedName name="_xlnm._FilterDatabase" localSheetId="0" hidden="1">FANTATOUR!$A$100:$B$100</definedName>
  </definedNames>
  <calcPr calcId="125725"/>
</workbook>
</file>

<file path=xl/calcChain.xml><?xml version="1.0" encoding="utf-8"?>
<calcChain xmlns="http://schemas.openxmlformats.org/spreadsheetml/2006/main">
  <c r="W31" i="1"/>
  <c r="W32"/>
  <c r="W18"/>
  <c r="W28"/>
  <c r="W39"/>
  <c r="W3"/>
  <c r="W93"/>
  <c r="W64"/>
  <c r="W29"/>
  <c r="V3"/>
  <c r="V93"/>
  <c r="V64"/>
  <c r="V7"/>
  <c r="V54"/>
  <c r="V60" s="1"/>
  <c r="V61" s="1"/>
  <c r="V72"/>
  <c r="V33"/>
  <c r="U32"/>
  <c r="U18"/>
  <c r="U29"/>
  <c r="U39"/>
  <c r="U30"/>
  <c r="U34"/>
  <c r="U40"/>
  <c r="U80"/>
  <c r="U4"/>
  <c r="U12" s="1"/>
  <c r="U13" s="1"/>
  <c r="U75"/>
  <c r="U92"/>
  <c r="V96"/>
  <c r="U96"/>
  <c r="U97" s="1"/>
  <c r="V84"/>
  <c r="U84"/>
  <c r="U85" s="1"/>
  <c r="U72"/>
  <c r="U73" s="1"/>
  <c r="U60"/>
  <c r="U61" s="1"/>
  <c r="V48"/>
  <c r="U48"/>
  <c r="U49" s="1"/>
  <c r="V36"/>
  <c r="U36"/>
  <c r="U37" s="1"/>
  <c r="V24"/>
  <c r="U24"/>
  <c r="U25" s="1"/>
  <c r="V12"/>
  <c r="T34"/>
  <c r="T36"/>
  <c r="T44"/>
  <c r="T52"/>
  <c r="T41"/>
  <c r="T96"/>
  <c r="T84"/>
  <c r="T72"/>
  <c r="T60"/>
  <c r="T48"/>
  <c r="T24"/>
  <c r="T12"/>
  <c r="S32"/>
  <c r="S18"/>
  <c r="S4"/>
  <c r="S12" s="1"/>
  <c r="S39"/>
  <c r="S48" s="1"/>
  <c r="S36"/>
  <c r="S40"/>
  <c r="S78"/>
  <c r="S34"/>
  <c r="S92"/>
  <c r="S75"/>
  <c r="S84" s="1"/>
  <c r="S29"/>
  <c r="S65"/>
  <c r="S15"/>
  <c r="S51"/>
  <c r="S60" s="1"/>
  <c r="S72"/>
  <c r="S96"/>
  <c r="R32"/>
  <c r="R36" s="1"/>
  <c r="R31"/>
  <c r="R18"/>
  <c r="R40"/>
  <c r="R4"/>
  <c r="R39"/>
  <c r="R76"/>
  <c r="R45"/>
  <c r="R15"/>
  <c r="R78"/>
  <c r="R84" s="1"/>
  <c r="R92"/>
  <c r="R29"/>
  <c r="R46"/>
  <c r="R12"/>
  <c r="R24"/>
  <c r="R60"/>
  <c r="R72"/>
  <c r="R96"/>
  <c r="Q95"/>
  <c r="W95" s="1"/>
  <c r="Q19"/>
  <c r="Q88"/>
  <c r="Q91"/>
  <c r="Q41"/>
  <c r="Q48" s="1"/>
  <c r="Q79"/>
  <c r="Q84" s="1"/>
  <c r="Q12"/>
  <c r="Q24"/>
  <c r="Q36"/>
  <c r="Q60"/>
  <c r="Q72"/>
  <c r="P18"/>
  <c r="P34"/>
  <c r="P4"/>
  <c r="P45"/>
  <c r="P39"/>
  <c r="P75"/>
  <c r="P84" s="1"/>
  <c r="P92"/>
  <c r="P96" s="1"/>
  <c r="P46"/>
  <c r="P78"/>
  <c r="P40"/>
  <c r="P29"/>
  <c r="P72"/>
  <c r="P60"/>
  <c r="P48"/>
  <c r="P36"/>
  <c r="P24"/>
  <c r="P12"/>
  <c r="O32"/>
  <c r="O28"/>
  <c r="O42"/>
  <c r="O56"/>
  <c r="O60" s="1"/>
  <c r="O96"/>
  <c r="O84"/>
  <c r="O72"/>
  <c r="O48"/>
  <c r="O24"/>
  <c r="O12"/>
  <c r="N28"/>
  <c r="N3"/>
  <c r="N93"/>
  <c r="N96" s="1"/>
  <c r="N64"/>
  <c r="N4"/>
  <c r="N45"/>
  <c r="N48" s="1"/>
  <c r="N57"/>
  <c r="N60" s="1"/>
  <c r="N5"/>
  <c r="N40"/>
  <c r="N78"/>
  <c r="N72"/>
  <c r="N63"/>
  <c r="N24"/>
  <c r="N36"/>
  <c r="N84"/>
  <c r="M28"/>
  <c r="M36" s="1"/>
  <c r="M93"/>
  <c r="M96" s="1"/>
  <c r="M64"/>
  <c r="M72" s="1"/>
  <c r="M39"/>
  <c r="M42"/>
  <c r="M33"/>
  <c r="M12"/>
  <c r="M24"/>
  <c r="M60"/>
  <c r="M84"/>
  <c r="L31"/>
  <c r="L75"/>
  <c r="L28"/>
  <c r="L45"/>
  <c r="L92"/>
  <c r="L96" s="1"/>
  <c r="L39"/>
  <c r="L4"/>
  <c r="L32"/>
  <c r="L5"/>
  <c r="L95"/>
  <c r="L6"/>
  <c r="L12" s="1"/>
  <c r="L24"/>
  <c r="L36"/>
  <c r="L48"/>
  <c r="L60"/>
  <c r="L72"/>
  <c r="L84"/>
  <c r="K28"/>
  <c r="K36" s="1"/>
  <c r="K93"/>
  <c r="K96" s="1"/>
  <c r="K3"/>
  <c r="K64"/>
  <c r="K7"/>
  <c r="K42"/>
  <c r="K54"/>
  <c r="K60" s="1"/>
  <c r="K72"/>
  <c r="K12"/>
  <c r="K33"/>
  <c r="K24"/>
  <c r="K48"/>
  <c r="K84"/>
  <c r="J31"/>
  <c r="J28"/>
  <c r="J45"/>
  <c r="J92"/>
  <c r="J39"/>
  <c r="J48" s="1"/>
  <c r="J40"/>
  <c r="J4"/>
  <c r="J76"/>
  <c r="J84" s="1"/>
  <c r="J87"/>
  <c r="J29"/>
  <c r="J30"/>
  <c r="J78"/>
  <c r="J58"/>
  <c r="J60" s="1"/>
  <c r="J35"/>
  <c r="J12"/>
  <c r="J24"/>
  <c r="J72"/>
  <c r="I18"/>
  <c r="I24" s="1"/>
  <c r="I92"/>
  <c r="I96"/>
  <c r="I75"/>
  <c r="I39"/>
  <c r="I46"/>
  <c r="I41"/>
  <c r="I29"/>
  <c r="I90"/>
  <c r="I4"/>
  <c r="I40"/>
  <c r="I34"/>
  <c r="I36" s="1"/>
  <c r="I12"/>
  <c r="I45"/>
  <c r="I84"/>
  <c r="I60"/>
  <c r="I72"/>
  <c r="H31"/>
  <c r="H64"/>
  <c r="H11"/>
  <c r="H63"/>
  <c r="H5"/>
  <c r="H36"/>
  <c r="H8"/>
  <c r="H77"/>
  <c r="H10"/>
  <c r="H12"/>
  <c r="H24"/>
  <c r="H48"/>
  <c r="H60"/>
  <c r="H72"/>
  <c r="H84"/>
  <c r="H96"/>
  <c r="G28"/>
  <c r="G93"/>
  <c r="G3"/>
  <c r="G64"/>
  <c r="G72" s="1"/>
  <c r="G63"/>
  <c r="G7"/>
  <c r="G42"/>
  <c r="G96"/>
  <c r="G33"/>
  <c r="G36" s="1"/>
  <c r="G17"/>
  <c r="G27"/>
  <c r="G24"/>
  <c r="G48"/>
  <c r="G60"/>
  <c r="G84"/>
  <c r="F53"/>
  <c r="F28"/>
  <c r="F93"/>
  <c r="F64"/>
  <c r="F72" s="1"/>
  <c r="F11"/>
  <c r="F8"/>
  <c r="F12" s="1"/>
  <c r="F42"/>
  <c r="F3"/>
  <c r="F63"/>
  <c r="F24"/>
  <c r="F36"/>
  <c r="F48"/>
  <c r="F60"/>
  <c r="F84"/>
  <c r="F96"/>
  <c r="E28"/>
  <c r="E36" s="1"/>
  <c r="E92"/>
  <c r="E96" s="1"/>
  <c r="E75"/>
  <c r="E84" s="1"/>
  <c r="E63"/>
  <c r="E72" s="1"/>
  <c r="E6"/>
  <c r="E39"/>
  <c r="E48" s="1"/>
  <c r="E60"/>
  <c r="E24"/>
  <c r="E12"/>
  <c r="D31"/>
  <c r="D36" s="1"/>
  <c r="D28"/>
  <c r="D64"/>
  <c r="D11"/>
  <c r="D12" s="1"/>
  <c r="D87"/>
  <c r="D63"/>
  <c r="D88"/>
  <c r="D42"/>
  <c r="D96"/>
  <c r="D97" s="1"/>
  <c r="D85"/>
  <c r="D84"/>
  <c r="D60"/>
  <c r="D48"/>
  <c r="D24"/>
  <c r="C31"/>
  <c r="C28"/>
  <c r="C64"/>
  <c r="C33"/>
  <c r="C63"/>
  <c r="A105"/>
  <c r="A107"/>
  <c r="A103"/>
  <c r="A106"/>
  <c r="A104"/>
  <c r="A102"/>
  <c r="A108"/>
  <c r="A101"/>
  <c r="B56"/>
  <c r="B33"/>
  <c r="B97"/>
  <c r="C97" s="1"/>
  <c r="C96"/>
  <c r="B96"/>
  <c r="W94"/>
  <c r="W92"/>
  <c r="W91"/>
  <c r="W90"/>
  <c r="W89"/>
  <c r="W88"/>
  <c r="W87"/>
  <c r="C84"/>
  <c r="B84"/>
  <c r="B85" s="1"/>
  <c r="C85" s="1"/>
  <c r="W83"/>
  <c r="W82"/>
  <c r="W81"/>
  <c r="W80"/>
  <c r="W79"/>
  <c r="W78"/>
  <c r="W77"/>
  <c r="W76"/>
  <c r="W75"/>
  <c r="V73" l="1"/>
  <c r="V85"/>
  <c r="V13"/>
  <c r="V97"/>
  <c r="V49"/>
  <c r="V37"/>
  <c r="V25"/>
  <c r="E97"/>
  <c r="F97"/>
  <c r="E85"/>
  <c r="F85"/>
  <c r="G85" s="1"/>
  <c r="H85" s="1"/>
  <c r="I85" s="1"/>
  <c r="J85" s="1"/>
  <c r="K85" s="1"/>
  <c r="L85" s="1"/>
  <c r="M85" s="1"/>
  <c r="N85" s="1"/>
  <c r="O85" s="1"/>
  <c r="P85" s="1"/>
  <c r="Q85" s="1"/>
  <c r="R85" s="1"/>
  <c r="S85" s="1"/>
  <c r="T85" s="1"/>
  <c r="G97"/>
  <c r="H97"/>
  <c r="I97"/>
  <c r="S24"/>
  <c r="R48"/>
  <c r="Q96"/>
  <c r="O36"/>
  <c r="N12"/>
  <c r="M48"/>
  <c r="J36"/>
  <c r="J96"/>
  <c r="J97" s="1"/>
  <c r="K97" s="1"/>
  <c r="L97" s="1"/>
  <c r="M97" s="1"/>
  <c r="N97" s="1"/>
  <c r="O97" s="1"/>
  <c r="P97" s="1"/>
  <c r="I48"/>
  <c r="W85"/>
  <c r="G12"/>
  <c r="W84"/>
  <c r="B107" s="1"/>
  <c r="D72"/>
  <c r="W97"/>
  <c r="W96"/>
  <c r="B105" s="1"/>
  <c r="W5"/>
  <c r="W10"/>
  <c r="W16"/>
  <c r="W35"/>
  <c r="W40"/>
  <c r="W47"/>
  <c r="W46"/>
  <c r="W67"/>
  <c r="Q97" l="1"/>
  <c r="R97" s="1"/>
  <c r="S97" s="1"/>
  <c r="T97" s="1"/>
  <c r="P13" i="2"/>
  <c r="N13"/>
  <c r="W71" i="1" l="1"/>
  <c r="W68"/>
  <c r="W70"/>
  <c r="W11"/>
  <c r="C72"/>
  <c r="W66"/>
  <c r="W65"/>
  <c r="W63"/>
  <c r="W54" l="1"/>
  <c r="W27"/>
  <c r="B72"/>
  <c r="B73" s="1"/>
  <c r="C73" s="1"/>
  <c r="D73" s="1"/>
  <c r="E73" s="1"/>
  <c r="F73" s="1"/>
  <c r="G73" s="1"/>
  <c r="H73" s="1"/>
  <c r="I73" s="1"/>
  <c r="J73" s="1"/>
  <c r="K73" s="1"/>
  <c r="L73" s="1"/>
  <c r="M73" s="1"/>
  <c r="N73" s="1"/>
  <c r="O73" s="1"/>
  <c r="P73" s="1"/>
  <c r="Q73" s="1"/>
  <c r="R73" s="1"/>
  <c r="S73" s="1"/>
  <c r="T73" s="1"/>
  <c r="W6"/>
  <c r="W69"/>
  <c r="L13" i="2"/>
  <c r="J13"/>
  <c r="H13"/>
  <c r="F13"/>
  <c r="D13"/>
  <c r="B13"/>
  <c r="W73" i="1" l="1"/>
  <c r="W72"/>
  <c r="B103" s="1"/>
  <c r="W52"/>
  <c r="W23" l="1"/>
  <c r="C24" l="1"/>
  <c r="W45" l="1"/>
  <c r="W20"/>
  <c r="W19"/>
  <c r="W15"/>
  <c r="W34"/>
  <c r="W8"/>
  <c r="W22"/>
  <c r="W41"/>
  <c r="W7"/>
  <c r="W33"/>
  <c r="W53"/>
  <c r="B48"/>
  <c r="B49" s="1"/>
  <c r="W51"/>
  <c r="W42"/>
  <c r="W57"/>
  <c r="W58"/>
  <c r="W59"/>
  <c r="C48"/>
  <c r="C12"/>
  <c r="W4"/>
  <c r="W43"/>
  <c r="W44"/>
  <c r="W55"/>
  <c r="W56"/>
  <c r="W21"/>
  <c r="B60"/>
  <c r="B61" s="1"/>
  <c r="C60"/>
  <c r="W61" l="1"/>
  <c r="W49"/>
  <c r="B24"/>
  <c r="B25" s="1"/>
  <c r="C25" s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W17"/>
  <c r="B36"/>
  <c r="B37" s="1"/>
  <c r="W30"/>
  <c r="W37" s="1"/>
  <c r="W9"/>
  <c r="W13" s="1"/>
  <c r="C36"/>
  <c r="B12"/>
  <c r="B13" s="1"/>
  <c r="C13" s="1"/>
  <c r="D13" s="1"/>
  <c r="E13" s="1"/>
  <c r="F13" s="1"/>
  <c r="G13" s="1"/>
  <c r="H13" s="1"/>
  <c r="I13" s="1"/>
  <c r="J13" s="1"/>
  <c r="K13" s="1"/>
  <c r="L13" s="1"/>
  <c r="M13" s="1"/>
  <c r="N13" s="1"/>
  <c r="O13" s="1"/>
  <c r="P13" s="1"/>
  <c r="Q13" s="1"/>
  <c r="R13" s="1"/>
  <c r="S13" s="1"/>
  <c r="T13" s="1"/>
  <c r="C61"/>
  <c r="D61" s="1"/>
  <c r="E61" s="1"/>
  <c r="F61" s="1"/>
  <c r="G61" s="1"/>
  <c r="H61" s="1"/>
  <c r="I61" s="1"/>
  <c r="J61" s="1"/>
  <c r="K61" s="1"/>
  <c r="L61" s="1"/>
  <c r="M61" s="1"/>
  <c r="N61" s="1"/>
  <c r="O61" s="1"/>
  <c r="P61" s="1"/>
  <c r="Q61" s="1"/>
  <c r="R61" s="1"/>
  <c r="S61" s="1"/>
  <c r="T61" s="1"/>
  <c r="W60"/>
  <c r="B108" s="1"/>
  <c r="C49"/>
  <c r="D49" s="1"/>
  <c r="E49" s="1"/>
  <c r="F49" s="1"/>
  <c r="G49" s="1"/>
  <c r="H49" s="1"/>
  <c r="I49" s="1"/>
  <c r="J49" s="1"/>
  <c r="K49" s="1"/>
  <c r="L49" s="1"/>
  <c r="M49" s="1"/>
  <c r="N49" s="1"/>
  <c r="O49" s="1"/>
  <c r="P49" s="1"/>
  <c r="Q49" s="1"/>
  <c r="R49" s="1"/>
  <c r="S49" s="1"/>
  <c r="T49" s="1"/>
  <c r="W25" l="1"/>
  <c r="C37"/>
  <c r="D37" s="1"/>
  <c r="E37" s="1"/>
  <c r="F37" s="1"/>
  <c r="G37" s="1"/>
  <c r="H37" s="1"/>
  <c r="I37" s="1"/>
  <c r="J37" s="1"/>
  <c r="K37" s="1"/>
  <c r="L37" s="1"/>
  <c r="M37" s="1"/>
  <c r="N37" s="1"/>
  <c r="O37" s="1"/>
  <c r="P37" s="1"/>
  <c r="Q37" s="1"/>
  <c r="R37" s="1"/>
  <c r="S37" s="1"/>
  <c r="T37" s="1"/>
  <c r="W36"/>
  <c r="B101" s="1"/>
  <c r="W48"/>
  <c r="B102" s="1"/>
  <c r="W24"/>
  <c r="B106" s="1"/>
  <c r="W12"/>
  <c r="B104" s="1"/>
  <c r="C106" l="1"/>
  <c r="C108"/>
  <c r="C107"/>
  <c r="C105"/>
  <c r="C104" l="1"/>
  <c r="C103"/>
  <c r="C102"/>
</calcChain>
</file>

<file path=xl/sharedStrings.xml><?xml version="1.0" encoding="utf-8"?>
<sst xmlns="http://schemas.openxmlformats.org/spreadsheetml/2006/main" count="136" uniqueCount="107">
  <si>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</si>
  <si>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</si>
  <si>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</si>
  <si>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</si>
  <si>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</si>
  <si>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</si>
  <si>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</si>
  <si>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</si>
  <si>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</si>
  <si>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</si>
  <si>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</si>
  <si>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</si>
  <si>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tolti tutti i punti conquistati dal ciclista</t>
  </si>
  <si>
    <t>1°</t>
  </si>
  <si>
    <t>2°</t>
  </si>
  <si>
    <t>3°</t>
  </si>
  <si>
    <t>Iaschi</t>
  </si>
  <si>
    <t>Generale</t>
  </si>
  <si>
    <t>Montagna</t>
  </si>
  <si>
    <t>Punti</t>
  </si>
  <si>
    <t>VERDE</t>
  </si>
  <si>
    <t>BIANCA</t>
  </si>
  <si>
    <t>Giovani</t>
  </si>
  <si>
    <t>BONAZ</t>
  </si>
  <si>
    <t>KALLE</t>
  </si>
  <si>
    <t>VENE</t>
  </si>
  <si>
    <t>GIALLA</t>
  </si>
  <si>
    <t>POIS</t>
  </si>
  <si>
    <t>NERA</t>
  </si>
  <si>
    <t>Ultimo</t>
  </si>
  <si>
    <t xml:space="preserve">DOPING TECNOLOGICO </t>
  </si>
  <si>
    <t>ad esempio bici elettrica</t>
  </si>
  <si>
    <t>PT</t>
  </si>
  <si>
    <t>IASCHI</t>
  </si>
  <si>
    <t>CAVENDISH Mark</t>
  </si>
  <si>
    <t>BRAJKOVIC Janez</t>
  </si>
  <si>
    <t>VOECKLER Thomas</t>
  </si>
  <si>
    <t>MAFFO</t>
  </si>
  <si>
    <t>EVANS Cadel</t>
  </si>
  <si>
    <t>GESINK Robert</t>
  </si>
  <si>
    <t>GILBERT Philippe</t>
  </si>
  <si>
    <t>CHAVANEL Sylvain</t>
  </si>
  <si>
    <t>MOLLEMA Bauke</t>
  </si>
  <si>
    <t>VAN DEN BROECK Jurgen</t>
  </si>
  <si>
    <t>MARTIN Tony</t>
  </si>
  <si>
    <t>GREIPEL André</t>
  </si>
  <si>
    <t>Maglie</t>
  </si>
  <si>
    <t>Venerdì</t>
  </si>
  <si>
    <t>Mius</t>
  </si>
  <si>
    <t>SAGAN Peter</t>
  </si>
  <si>
    <t>FROOME Christopher</t>
  </si>
  <si>
    <t>GERRANS Simon</t>
  </si>
  <si>
    <t>ROLLAND Pierre</t>
  </si>
  <si>
    <t>BOASSON HAGEN Edvald</t>
  </si>
  <si>
    <t>HOOGERLAND Johnny</t>
  </si>
  <si>
    <t>COSTA Rui Alberto</t>
  </si>
  <si>
    <t>GOSS Matthew Harley</t>
  </si>
  <si>
    <t>VAN GARDEREN Tejay</t>
  </si>
  <si>
    <t>HESJEDAL Ryder</t>
  </si>
  <si>
    <t>KITTEL Marcel</t>
  </si>
  <si>
    <t>PINOT Thibaut</t>
  </si>
  <si>
    <t>VALVERDE Alejandro</t>
  </si>
  <si>
    <t>Lombo</t>
  </si>
  <si>
    <t>Fava</t>
  </si>
  <si>
    <t>Maffo (shrek)</t>
  </si>
  <si>
    <t>FANTATOUR 2013</t>
  </si>
  <si>
    <t>MUSA</t>
  </si>
  <si>
    <t>LOMBO</t>
  </si>
  <si>
    <t>FAVA</t>
  </si>
  <si>
    <t>KREUZIGER Roman</t>
  </si>
  <si>
    <t>ROJAS José Joaquin</t>
  </si>
  <si>
    <t>CUNEGO Damiano</t>
  </si>
  <si>
    <t>PÉRAUD Jean-Christophe</t>
  </si>
  <si>
    <t>HIVERT Jonathan</t>
  </si>
  <si>
    <t>CONTADOR Alberto</t>
  </si>
  <si>
    <t>DEGENKOLB John</t>
  </si>
  <si>
    <t>MALORI Adriano</t>
  </si>
  <si>
    <t>BOUHANNI Nacer</t>
  </si>
  <si>
    <t>QUINTANA ROJAS Nairo Alexander</t>
  </si>
  <si>
    <t>MEYER Cameron</t>
  </si>
  <si>
    <t>GASPAROTTO Enrico</t>
  </si>
  <si>
    <t>ANTON Igor</t>
  </si>
  <si>
    <t>ASTARLOZA Mikel</t>
  </si>
  <si>
    <t>DE GENDT Thomas</t>
  </si>
  <si>
    <t>MOSER Moreno</t>
  </si>
  <si>
    <t>LANCASTER Brett Daniel</t>
  </si>
  <si>
    <t>RODRIGUEZ OLIVER Joaquin</t>
  </si>
  <si>
    <t>MORENO FERNANDEZ Daniel</t>
  </si>
  <si>
    <t>KWIATKOWSKI Michal</t>
  </si>
  <si>
    <t>TALANSKY Andrew</t>
  </si>
  <si>
    <t>NIEVE ITURRALDE Mikel</t>
  </si>
  <si>
    <t>DENNIS Rohan</t>
  </si>
  <si>
    <t>PORTE Richie</t>
  </si>
  <si>
    <t>SCHLECK Andy</t>
  </si>
  <si>
    <t>FUGLSANG Jakob</t>
  </si>
  <si>
    <t>GADRET John</t>
  </si>
  <si>
    <t>TAARAMÄE Rein</t>
  </si>
  <si>
    <t>BOOM Lars</t>
  </si>
  <si>
    <t>LUTSENKO Alexey</t>
  </si>
  <si>
    <t>GENIEZ Alexandre</t>
  </si>
  <si>
    <t>KING Edward</t>
  </si>
  <si>
    <t>REZA Kévin</t>
  </si>
  <si>
    <t>MARINO Jean Marc</t>
  </si>
  <si>
    <t>TRENTIN Matteo</t>
  </si>
  <si>
    <t>TOSATTO Matteo</t>
  </si>
  <si>
    <t>SCHÄR Michael</t>
  </si>
  <si>
    <t>EL FARES Julien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</si>
</sst>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9"/>
      <color rgb="FFFF0000"/>
      <name val="Arial"/>
      <family val="2"/>
    </font>
    <font>
      <b/>
      <sz val="9"/>
      <color rgb="FFFFC000"/>
      <name val="Arial"/>
      <family val="2"/>
    </font>
    <font>
      <b/>
      <sz val="9"/>
      <color rgb="FF00B0F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9"/>
      <color rgb="FF00B050"/>
      <name val="Arial"/>
      <family val="2"/>
    </font>
    <font>
      <b/>
      <sz val="9"/>
      <color rgb="FF7030A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5" fillId="0" borderId="0" xfId="0" applyFont="1" applyFill="1" applyAlignment="1">
      <alignment horizontal="center"/>
    </xf>
    <xf numFmtId="0" fontId="17" fillId="0" borderId="0" xfId="0" applyFont="1"/>
    <xf numFmtId="0" fontId="16" fillId="7" borderId="0" xfId="0" applyFont="1" applyFill="1" applyAlignment="1">
      <alignment horizontal="center"/>
    </xf>
    <xf numFmtId="0" fontId="3" fillId="0" borderId="0" xfId="0" applyFont="1" applyFill="1"/>
    <xf numFmtId="0" fontId="13" fillId="0" borderId="0" xfId="0" applyFont="1" applyFill="1"/>
    <xf numFmtId="0" fontId="18" fillId="0" borderId="0" xfId="0" applyFont="1"/>
    <xf numFmtId="0" fontId="19" fillId="0" borderId="0" xfId="0" applyFont="1"/>
    <xf numFmtId="0" fontId="0" fillId="8" borderId="0" xfId="0" applyFill="1"/>
    <xf numFmtId="0" fontId="19" fillId="8" borderId="0" xfId="0" applyFont="1" applyFill="1"/>
    <xf numFmtId="0" fontId="15" fillId="0" borderId="0" xfId="0" applyFont="1" applyFill="1"/>
    <xf numFmtId="0" fontId="19" fillId="0" borderId="0" xfId="0" applyFont="1" applyFill="1"/>
    <xf numFmtId="0" fontId="2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20" fillId="7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23" fillId="7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6" fillId="0" borderId="0" xfId="0" applyFont="1" applyFill="1"/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421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FANTATOUR!$A$2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FANTATOUR!$W$12</c:f>
              <c:numCache>
                <c:formatCode>General</c:formatCode>
                <c:ptCount val="1"/>
                <c:pt idx="0">
                  <c:v>435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0070C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FANTATOUR!$W$24</c:f>
              <c:numCache>
                <c:formatCode>General</c:formatCode>
                <c:ptCount val="1"/>
                <c:pt idx="0">
                  <c:v>409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MUSA</c:v>
                </c:pt>
              </c:strCache>
            </c:strRef>
          </c:tx>
          <c:spPr>
            <a:solidFill>
              <a:srgbClr val="FFFF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FANTATOUR!$W$36</c:f>
              <c:numCache>
                <c:formatCode>General</c:formatCode>
                <c:ptCount val="1"/>
                <c:pt idx="0">
                  <c:v>851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FANTATOUR!$W$48</c:f>
              <c:numCache>
                <c:formatCode>General</c:formatCode>
                <c:ptCount val="1"/>
                <c:pt idx="0">
                  <c:v>786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chemeClr val="tx1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FANTATOUR!$W$60</c:f>
              <c:numCache>
                <c:formatCode>General</c:formatCode>
                <c:ptCount val="1"/>
                <c:pt idx="0">
                  <c:v>53</c:v>
                </c:pt>
              </c:numCache>
            </c:numRef>
          </c:val>
        </c:ser>
        <c:ser>
          <c:idx val="5"/>
          <c:order val="5"/>
          <c:tx>
            <c:strRef>
              <c:f>FANTATOUR!$A$62</c:f>
              <c:strCache>
                <c:ptCount val="1"/>
                <c:pt idx="0">
                  <c:v>MAFFO</c:v>
                </c:pt>
              </c:strCache>
            </c:strRef>
          </c:tx>
          <c:dLbls>
            <c:showVal val="1"/>
          </c:dLbls>
          <c:val>
            <c:numRef>
              <c:f>FANTATOUR!$W$72</c:f>
              <c:numCache>
                <c:formatCode>General</c:formatCode>
                <c:ptCount val="1"/>
                <c:pt idx="0">
                  <c:v>506</c:v>
                </c:pt>
              </c:numCache>
            </c:numRef>
          </c:val>
        </c:ser>
        <c:ser>
          <c:idx val="6"/>
          <c:order val="6"/>
          <c:tx>
            <c:strRef>
              <c:f>FANTATOUR!$A$74</c:f>
              <c:strCache>
                <c:ptCount val="1"/>
                <c:pt idx="0">
                  <c:v>LOMBO</c:v>
                </c:pt>
              </c:strCache>
            </c:strRef>
          </c:tx>
          <c:dLbls>
            <c:showVal val="1"/>
          </c:dLbls>
          <c:val>
            <c:numRef>
              <c:f>FANTATOUR!$W$84</c:f>
              <c:numCache>
                <c:formatCode>General</c:formatCode>
                <c:ptCount val="1"/>
                <c:pt idx="0">
                  <c:v>151</c:v>
                </c:pt>
              </c:numCache>
            </c:numRef>
          </c:val>
        </c:ser>
        <c:ser>
          <c:idx val="7"/>
          <c:order val="7"/>
          <c:tx>
            <c:strRef>
              <c:f>FANTATOUR!$A$86</c:f>
              <c:strCache>
                <c:ptCount val="1"/>
                <c:pt idx="0">
                  <c:v>FAVA</c:v>
                </c:pt>
              </c:strCache>
            </c:strRef>
          </c:tx>
          <c:dLbls>
            <c:showVal val="1"/>
          </c:dLbls>
          <c:val>
            <c:numRef>
              <c:f>FANTATOUR!$W$96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</c:ser>
        <c:dLbls/>
        <c:axId val="57677696"/>
        <c:axId val="57679232"/>
      </c:barChart>
      <c:catAx>
        <c:axId val="57677696"/>
        <c:scaling>
          <c:orientation val="minMax"/>
        </c:scaling>
        <c:delete val="1"/>
        <c:axPos val="b"/>
        <c:numFmt formatCode="General" sourceLinked="1"/>
        <c:tickLblPos val="none"/>
        <c:crossAx val="57679232"/>
        <c:crosses val="autoZero"/>
        <c:auto val="1"/>
        <c:lblAlgn val="ctr"/>
        <c:lblOffset val="100"/>
      </c:catAx>
      <c:valAx>
        <c:axId val="57679232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7677696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4124"/>
          <c:y val="0.25255694436796838"/>
          <c:w val="0.13030016562717361"/>
          <c:h val="0.69486992721453589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FF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933" r="0.750000000000009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FANTATOUR!$A$2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FANTATOUR!$B$13:$W$13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31</c:v>
                </c:pt>
                <c:pt idx="3">
                  <c:v>66</c:v>
                </c:pt>
                <c:pt idx="4">
                  <c:v>100</c:v>
                </c:pt>
                <c:pt idx="5">
                  <c:v>137</c:v>
                </c:pt>
                <c:pt idx="6">
                  <c:v>165</c:v>
                </c:pt>
                <c:pt idx="7">
                  <c:v>179</c:v>
                </c:pt>
                <c:pt idx="8">
                  <c:v>188</c:v>
                </c:pt>
                <c:pt idx="9">
                  <c:v>219</c:v>
                </c:pt>
                <c:pt idx="10">
                  <c:v>260</c:v>
                </c:pt>
                <c:pt idx="11">
                  <c:v>263</c:v>
                </c:pt>
                <c:pt idx="12">
                  <c:v>288</c:v>
                </c:pt>
                <c:pt idx="13">
                  <c:v>296</c:v>
                </c:pt>
                <c:pt idx="14">
                  <c:v>314</c:v>
                </c:pt>
                <c:pt idx="15">
                  <c:v>322</c:v>
                </c:pt>
                <c:pt idx="16">
                  <c:v>355</c:v>
                </c:pt>
                <c:pt idx="17">
                  <c:v>373</c:v>
                </c:pt>
                <c:pt idx="18">
                  <c:v>386</c:v>
                </c:pt>
                <c:pt idx="19">
                  <c:v>398</c:v>
                </c:pt>
                <c:pt idx="20">
                  <c:v>425</c:v>
                </c:pt>
                <c:pt idx="21">
                  <c:v>435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FANTATOUR!$B$25:$W$25</c:f>
              <c:numCache>
                <c:formatCode>General</c:formatCode>
                <c:ptCount val="22"/>
                <c:pt idx="0">
                  <c:v>0</c:v>
                </c:pt>
                <c:pt idx="1">
                  <c:v>3</c:v>
                </c:pt>
                <c:pt idx="2">
                  <c:v>13</c:v>
                </c:pt>
                <c:pt idx="3">
                  <c:v>17</c:v>
                </c:pt>
                <c:pt idx="4">
                  <c:v>20</c:v>
                </c:pt>
                <c:pt idx="5">
                  <c:v>13</c:v>
                </c:pt>
                <c:pt idx="6">
                  <c:v>16</c:v>
                </c:pt>
                <c:pt idx="7">
                  <c:v>33</c:v>
                </c:pt>
                <c:pt idx="8">
                  <c:v>43</c:v>
                </c:pt>
                <c:pt idx="9">
                  <c:v>53</c:v>
                </c:pt>
                <c:pt idx="10">
                  <c:v>59</c:v>
                </c:pt>
                <c:pt idx="11">
                  <c:v>65</c:v>
                </c:pt>
                <c:pt idx="12">
                  <c:v>71</c:v>
                </c:pt>
                <c:pt idx="13">
                  <c:v>77</c:v>
                </c:pt>
                <c:pt idx="14">
                  <c:v>107</c:v>
                </c:pt>
                <c:pt idx="15">
                  <c:v>124</c:v>
                </c:pt>
                <c:pt idx="16">
                  <c:v>150</c:v>
                </c:pt>
                <c:pt idx="17">
                  <c:v>194</c:v>
                </c:pt>
                <c:pt idx="18">
                  <c:v>204</c:v>
                </c:pt>
                <c:pt idx="19">
                  <c:v>239</c:v>
                </c:pt>
                <c:pt idx="20">
                  <c:v>249</c:v>
                </c:pt>
                <c:pt idx="21">
                  <c:v>409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MUSA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FANTATOUR!$B$37:$W$37</c:f>
              <c:numCache>
                <c:formatCode>General</c:formatCode>
                <c:ptCount val="22"/>
                <c:pt idx="0">
                  <c:v>40</c:v>
                </c:pt>
                <c:pt idx="1">
                  <c:v>86</c:v>
                </c:pt>
                <c:pt idx="2">
                  <c:v>126</c:v>
                </c:pt>
                <c:pt idx="3">
                  <c:v>168</c:v>
                </c:pt>
                <c:pt idx="4">
                  <c:v>194</c:v>
                </c:pt>
                <c:pt idx="5">
                  <c:v>226</c:v>
                </c:pt>
                <c:pt idx="6">
                  <c:v>262</c:v>
                </c:pt>
                <c:pt idx="7">
                  <c:v>292</c:v>
                </c:pt>
                <c:pt idx="8">
                  <c:v>340</c:v>
                </c:pt>
                <c:pt idx="9">
                  <c:v>381</c:v>
                </c:pt>
                <c:pt idx="10">
                  <c:v>417</c:v>
                </c:pt>
                <c:pt idx="11">
                  <c:v>462</c:v>
                </c:pt>
                <c:pt idx="12">
                  <c:v>485</c:v>
                </c:pt>
                <c:pt idx="13">
                  <c:v>524</c:v>
                </c:pt>
                <c:pt idx="14">
                  <c:v>566</c:v>
                </c:pt>
                <c:pt idx="15">
                  <c:v>578</c:v>
                </c:pt>
                <c:pt idx="16">
                  <c:v>622</c:v>
                </c:pt>
                <c:pt idx="17">
                  <c:v>652</c:v>
                </c:pt>
                <c:pt idx="18">
                  <c:v>677</c:v>
                </c:pt>
                <c:pt idx="19">
                  <c:v>729</c:v>
                </c:pt>
                <c:pt idx="20">
                  <c:v>771</c:v>
                </c:pt>
                <c:pt idx="21">
                  <c:v>851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FANTATOUR!$B$49:$W$49</c:f>
              <c:numCache>
                <c:formatCode>General</c:formatCode>
                <c:ptCount val="22"/>
                <c:pt idx="0">
                  <c:v>7</c:v>
                </c:pt>
                <c:pt idx="1">
                  <c:v>7</c:v>
                </c:pt>
                <c:pt idx="2">
                  <c:v>23</c:v>
                </c:pt>
                <c:pt idx="3">
                  <c:v>39</c:v>
                </c:pt>
                <c:pt idx="4">
                  <c:v>45</c:v>
                </c:pt>
                <c:pt idx="5">
                  <c:v>54</c:v>
                </c:pt>
                <c:pt idx="6">
                  <c:v>54</c:v>
                </c:pt>
                <c:pt idx="7">
                  <c:v>124</c:v>
                </c:pt>
                <c:pt idx="8">
                  <c:v>155</c:v>
                </c:pt>
                <c:pt idx="9">
                  <c:v>181</c:v>
                </c:pt>
                <c:pt idx="10">
                  <c:v>226</c:v>
                </c:pt>
                <c:pt idx="11">
                  <c:v>257</c:v>
                </c:pt>
                <c:pt idx="12">
                  <c:v>308</c:v>
                </c:pt>
                <c:pt idx="13">
                  <c:v>347</c:v>
                </c:pt>
                <c:pt idx="14">
                  <c:v>423</c:v>
                </c:pt>
                <c:pt idx="15">
                  <c:v>473</c:v>
                </c:pt>
                <c:pt idx="16">
                  <c:v>527</c:v>
                </c:pt>
                <c:pt idx="17">
                  <c:v>555</c:v>
                </c:pt>
                <c:pt idx="18">
                  <c:v>604</c:v>
                </c:pt>
                <c:pt idx="19">
                  <c:v>641</c:v>
                </c:pt>
                <c:pt idx="20">
                  <c:v>656</c:v>
                </c:pt>
                <c:pt idx="21">
                  <c:v>786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FANTATOUR!$B$61:$W$61</c:f>
              <c:numCache>
                <c:formatCode>General</c:formatCode>
                <c:ptCount val="2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5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15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30</c:v>
                </c:pt>
                <c:pt idx="18">
                  <c:v>44</c:v>
                </c:pt>
                <c:pt idx="19">
                  <c:v>44</c:v>
                </c:pt>
                <c:pt idx="20">
                  <c:v>53</c:v>
                </c:pt>
                <c:pt idx="21">
                  <c:v>53</c:v>
                </c:pt>
              </c:numCache>
            </c:numRef>
          </c:val>
        </c:ser>
        <c:ser>
          <c:idx val="5"/>
          <c:order val="5"/>
          <c:tx>
            <c:strRef>
              <c:f>FANTATOUR!$A$62</c:f>
              <c:strCache>
                <c:ptCount val="1"/>
                <c:pt idx="0">
                  <c:v>MAFFO</c:v>
                </c:pt>
              </c:strCache>
            </c:strRef>
          </c:tx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FANTATOUR!$B$73:$W$73</c:f>
              <c:numCache>
                <c:formatCode>General</c:formatCode>
                <c:ptCount val="22"/>
                <c:pt idx="0">
                  <c:v>0</c:v>
                </c:pt>
                <c:pt idx="1">
                  <c:v>38</c:v>
                </c:pt>
                <c:pt idx="2">
                  <c:v>73</c:v>
                </c:pt>
                <c:pt idx="3">
                  <c:v>99</c:v>
                </c:pt>
                <c:pt idx="4">
                  <c:v>145</c:v>
                </c:pt>
                <c:pt idx="5">
                  <c:v>189</c:v>
                </c:pt>
                <c:pt idx="6">
                  <c:v>246</c:v>
                </c:pt>
                <c:pt idx="7">
                  <c:v>256</c:v>
                </c:pt>
                <c:pt idx="8">
                  <c:v>266</c:v>
                </c:pt>
                <c:pt idx="9">
                  <c:v>290</c:v>
                </c:pt>
                <c:pt idx="10">
                  <c:v>300</c:v>
                </c:pt>
                <c:pt idx="11">
                  <c:v>326</c:v>
                </c:pt>
                <c:pt idx="12">
                  <c:v>346</c:v>
                </c:pt>
                <c:pt idx="13">
                  <c:v>356</c:v>
                </c:pt>
                <c:pt idx="14">
                  <c:v>366</c:v>
                </c:pt>
                <c:pt idx="15">
                  <c:v>376</c:v>
                </c:pt>
                <c:pt idx="16">
                  <c:v>386</c:v>
                </c:pt>
                <c:pt idx="17">
                  <c:v>412</c:v>
                </c:pt>
                <c:pt idx="18">
                  <c:v>422</c:v>
                </c:pt>
                <c:pt idx="19">
                  <c:v>432</c:v>
                </c:pt>
                <c:pt idx="20">
                  <c:v>456</c:v>
                </c:pt>
                <c:pt idx="21">
                  <c:v>506</c:v>
                </c:pt>
              </c:numCache>
            </c:numRef>
          </c:val>
        </c:ser>
        <c:ser>
          <c:idx val="6"/>
          <c:order val="6"/>
          <c:tx>
            <c:strRef>
              <c:f>FANTATOUR!$A$74</c:f>
              <c:strCache>
                <c:ptCount val="1"/>
                <c:pt idx="0">
                  <c:v>LOMBO</c:v>
                </c:pt>
              </c:strCache>
            </c:strRef>
          </c:tx>
          <c:marker>
            <c:symbol val="none"/>
          </c:marker>
          <c:val>
            <c:numRef>
              <c:f>FANTATOUR!$B$85:$W$85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6</c:v>
                </c:pt>
                <c:pt idx="7">
                  <c:v>36</c:v>
                </c:pt>
                <c:pt idx="8">
                  <c:v>63</c:v>
                </c:pt>
                <c:pt idx="9">
                  <c:v>66</c:v>
                </c:pt>
                <c:pt idx="10">
                  <c:v>83</c:v>
                </c:pt>
                <c:pt idx="11">
                  <c:v>86</c:v>
                </c:pt>
                <c:pt idx="12">
                  <c:v>103</c:v>
                </c:pt>
                <c:pt idx="13">
                  <c:v>106</c:v>
                </c:pt>
                <c:pt idx="14">
                  <c:v>116</c:v>
                </c:pt>
                <c:pt idx="15">
                  <c:v>106</c:v>
                </c:pt>
                <c:pt idx="16">
                  <c:v>115</c:v>
                </c:pt>
                <c:pt idx="17">
                  <c:v>131</c:v>
                </c:pt>
                <c:pt idx="18">
                  <c:v>131</c:v>
                </c:pt>
                <c:pt idx="19">
                  <c:v>151</c:v>
                </c:pt>
                <c:pt idx="20">
                  <c:v>151</c:v>
                </c:pt>
                <c:pt idx="21">
                  <c:v>151</c:v>
                </c:pt>
              </c:numCache>
            </c:numRef>
          </c:val>
        </c:ser>
        <c:ser>
          <c:idx val="7"/>
          <c:order val="7"/>
          <c:tx>
            <c:strRef>
              <c:f>FANTATOUR!$A$86</c:f>
              <c:strCache>
                <c:ptCount val="1"/>
                <c:pt idx="0">
                  <c:v>FAVA</c:v>
                </c:pt>
              </c:strCache>
            </c:strRef>
          </c:tx>
          <c:marker>
            <c:symbol val="none"/>
          </c:marker>
          <c:val>
            <c:numRef>
              <c:f>FANTATOUR!$B$97:$W$97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24</c:v>
                </c:pt>
                <c:pt idx="4">
                  <c:v>55</c:v>
                </c:pt>
                <c:pt idx="5">
                  <c:v>72</c:v>
                </c:pt>
                <c:pt idx="6">
                  <c:v>75</c:v>
                </c:pt>
                <c:pt idx="7">
                  <c:v>105</c:v>
                </c:pt>
                <c:pt idx="8">
                  <c:v>133</c:v>
                </c:pt>
                <c:pt idx="9">
                  <c:v>162</c:v>
                </c:pt>
                <c:pt idx="10">
                  <c:v>194</c:v>
                </c:pt>
                <c:pt idx="11">
                  <c:v>230</c:v>
                </c:pt>
                <c:pt idx="12">
                  <c:v>261</c:v>
                </c:pt>
                <c:pt idx="13">
                  <c:v>267</c:v>
                </c:pt>
                <c:pt idx="14">
                  <c:v>276</c:v>
                </c:pt>
                <c:pt idx="15">
                  <c:v>300</c:v>
                </c:pt>
                <c:pt idx="16">
                  <c:v>318</c:v>
                </c:pt>
                <c:pt idx="17">
                  <c:v>332</c:v>
                </c:pt>
                <c:pt idx="18">
                  <c:v>338</c:v>
                </c:pt>
                <c:pt idx="19">
                  <c:v>358</c:v>
                </c:pt>
                <c:pt idx="20">
                  <c:v>380</c:v>
                </c:pt>
                <c:pt idx="21">
                  <c:v>410</c:v>
                </c:pt>
              </c:numCache>
            </c:numRef>
          </c:val>
        </c:ser>
        <c:dLbls/>
        <c:marker val="1"/>
        <c:axId val="59749120"/>
        <c:axId val="59750656"/>
      </c:lineChart>
      <c:catAx>
        <c:axId val="597491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9750656"/>
        <c:crosses val="autoZero"/>
        <c:auto val="1"/>
        <c:lblAlgn val="ctr"/>
        <c:lblOffset val="100"/>
        <c:tickLblSkip val="1"/>
        <c:tickMarkSkip val="1"/>
      </c:catAx>
      <c:valAx>
        <c:axId val="59750656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9749120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9094"/>
          <c:w val="9.2055791388720526E-2"/>
          <c:h val="0.55340197859883122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FF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933" r="0.750000000000009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97</xdr:row>
      <xdr:rowOff>85725</xdr:rowOff>
    </xdr:from>
    <xdr:to>
      <xdr:col>24</xdr:col>
      <xdr:colOff>590550</xdr:colOff>
      <xdr:row>114</xdr:row>
      <xdr:rowOff>57150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116</xdr:row>
      <xdr:rowOff>38100</xdr:rowOff>
    </xdr:from>
    <xdr:to>
      <xdr:col>28</xdr:col>
      <xdr:colOff>323850</xdr:colOff>
      <xdr:row>138</xdr:row>
      <xdr:rowOff>114300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letour.fr/le-tour/2013/us/riders/omega-pharma-quick-step/martin-tony.html" TargetMode="External"/><Relationship Id="rId18" Type="http://schemas.openxmlformats.org/officeDocument/2006/relationships/hyperlink" Target="http://www.letour.fr/le-tour/2013/us/riders/orica-greenedge/gerrans-simon.html" TargetMode="External"/><Relationship Id="rId26" Type="http://schemas.openxmlformats.org/officeDocument/2006/relationships/hyperlink" Target="http://www.letour.fr/le-tour/2013/us/riders/astana-pro-team/gasparotto-enrico.html" TargetMode="External"/><Relationship Id="rId39" Type="http://schemas.openxmlformats.org/officeDocument/2006/relationships/hyperlink" Target="http://www.letour.fr/le-tour/2013/us/riders/katusha-team/rodriguez-oliver-joaquin.html" TargetMode="External"/><Relationship Id="rId21" Type="http://schemas.openxmlformats.org/officeDocument/2006/relationships/hyperlink" Target="http://www.letour.fr/le-tour/2013/us/riders/fdj-fr/bouhanni-nacer.html" TargetMode="External"/><Relationship Id="rId34" Type="http://schemas.openxmlformats.org/officeDocument/2006/relationships/hyperlink" Target="http://www.letour.fr/le-tour/2013/us/riders/cannondale/sagan-peter.html" TargetMode="External"/><Relationship Id="rId42" Type="http://schemas.openxmlformats.org/officeDocument/2006/relationships/hyperlink" Target="http://www.letour.fr/le-tour/2013/us/riders/garmin-sharp/talansky-andrew.html" TargetMode="External"/><Relationship Id="rId47" Type="http://schemas.openxmlformats.org/officeDocument/2006/relationships/hyperlink" Target="http://www.letour.fr/le-tour/2013/us/riders/radioshack-leopard/schleck-andy.html" TargetMode="External"/><Relationship Id="rId50" Type="http://schemas.openxmlformats.org/officeDocument/2006/relationships/hyperlink" Target="http://www.letour.fr/le-tour/2013/us/riders/fdj-fr/pinot-thibaut.html" TargetMode="External"/><Relationship Id="rId55" Type="http://schemas.openxmlformats.org/officeDocument/2006/relationships/hyperlink" Target="http://www.letour.fr/le-tour/2013/us/riders/fdj-fr/geniez-alexandre.html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http://www.letour.fr/le-tour/2013/us/riders/belkin-pro-cycling/mollema-bauke.html" TargetMode="External"/><Relationship Id="rId2" Type="http://schemas.openxmlformats.org/officeDocument/2006/relationships/hyperlink" Target="http://www.letour.fr/le-tour/2013/us/riders/team-saxo-tinkoff/kreuziger-roman.html" TargetMode="External"/><Relationship Id="rId16" Type="http://schemas.openxmlformats.org/officeDocument/2006/relationships/hyperlink" Target="http://www.letour.fr/le-tour/2013/us/riders/vacansoleil-dcm/hoogerland-johnny.html" TargetMode="External"/><Relationship Id="rId20" Type="http://schemas.openxmlformats.org/officeDocument/2006/relationships/hyperlink" Target="http://www.letour.fr/le-tour/2013/us/riders/team-europcar/voeckler-thomas.html" TargetMode="External"/><Relationship Id="rId29" Type="http://schemas.openxmlformats.org/officeDocument/2006/relationships/hyperlink" Target="http://www.letour.fr/le-tour/2013/us/riders/movistar-team/valverde-alejandro.html" TargetMode="External"/><Relationship Id="rId41" Type="http://schemas.openxmlformats.org/officeDocument/2006/relationships/hyperlink" Target="http://www.letour.fr/le-tour/2013/us/riders/omega-pharma-quick-step/kwiatkowski-michal.html" TargetMode="External"/><Relationship Id="rId54" Type="http://schemas.openxmlformats.org/officeDocument/2006/relationships/hyperlink" Target="http://www.letour.fr/le-tour/2013/us/riders/astana-pro-team/lutsenko-alexey.html" TargetMode="External"/><Relationship Id="rId62" Type="http://schemas.openxmlformats.org/officeDocument/2006/relationships/hyperlink" Target="http://www.letour.fr/le-tour/2013/us/riders/sojasun/el-fares-julien.html" TargetMode="External"/><Relationship Id="rId1" Type="http://schemas.openxmlformats.org/officeDocument/2006/relationships/hyperlink" Target="http://www.letour.fr/le-tour/2013/us/riders/sky-procycling/froome-christopher.html" TargetMode="External"/><Relationship Id="rId6" Type="http://schemas.openxmlformats.org/officeDocument/2006/relationships/hyperlink" Target="http://www.letour.fr/le-tour/2013/us/riders/belkin-pro-cycling/gesink-robert.html" TargetMode="External"/><Relationship Id="rId11" Type="http://schemas.openxmlformats.org/officeDocument/2006/relationships/hyperlink" Target="http://www.letour.fr/le-tour/2013/us/riders/team-saxo-tinkoff/contador-alberto.html" TargetMode="External"/><Relationship Id="rId24" Type="http://schemas.openxmlformats.org/officeDocument/2006/relationships/hyperlink" Target="http://www.letour.fr/le-tour/2013/us/riders/bmc-racing-team/evans-cadel.html" TargetMode="External"/><Relationship Id="rId32" Type="http://schemas.openxmlformats.org/officeDocument/2006/relationships/hyperlink" Target="http://www.letour.fr/le-tour/2013/us/riders/vacansoleil-dcm/de-gendt-thomas.html" TargetMode="External"/><Relationship Id="rId37" Type="http://schemas.openxmlformats.org/officeDocument/2006/relationships/hyperlink" Target="http://www.letour.fr/le-tour/2013/us/riders/lotto-belisol/van-den-broeck-jurgen.html" TargetMode="External"/><Relationship Id="rId40" Type="http://schemas.openxmlformats.org/officeDocument/2006/relationships/hyperlink" Target="http://www.letour.fr/le-tour/2013/us/riders/katusha-team/moreno-fernandez-daniel.html" TargetMode="External"/><Relationship Id="rId45" Type="http://schemas.openxmlformats.org/officeDocument/2006/relationships/hyperlink" Target="http://www.letour.fr/le-tour/2013/us/riders/garmin-sharp/dennis-rohan.html" TargetMode="External"/><Relationship Id="rId53" Type="http://schemas.openxmlformats.org/officeDocument/2006/relationships/hyperlink" Target="http://www.letour.fr/le-tour/2013/us/riders/belkin-pro-cycling/boom-lars.html" TargetMode="External"/><Relationship Id="rId58" Type="http://schemas.openxmlformats.org/officeDocument/2006/relationships/hyperlink" Target="http://www.letour.fr/le-tour/2013/us/riders/sojasun/marino-jean-marc.html" TargetMode="External"/><Relationship Id="rId5" Type="http://schemas.openxmlformats.org/officeDocument/2006/relationships/hyperlink" Target="http://www.letour.fr/le-tour/2013/us/riders/lampre-merida/cunego-damiano.html" TargetMode="External"/><Relationship Id="rId15" Type="http://schemas.openxmlformats.org/officeDocument/2006/relationships/hyperlink" Target="http://www.letour.fr/le-tour/2013/us/riders/team-argos-shimano/degenkolb-john.html" TargetMode="External"/><Relationship Id="rId23" Type="http://schemas.openxmlformats.org/officeDocument/2006/relationships/hyperlink" Target="http://www.letour.fr/le-tour/2013/us/riders/orica-greenedge/meyer-cameron.html" TargetMode="External"/><Relationship Id="rId28" Type="http://schemas.openxmlformats.org/officeDocument/2006/relationships/hyperlink" Target="http://www.letour.fr/le-tour/2013/us/riders/euskaltel-euskadi/astarloza-mikel.html" TargetMode="External"/><Relationship Id="rId36" Type="http://schemas.openxmlformats.org/officeDocument/2006/relationships/hyperlink" Target="http://www.letour.fr/le-tour/2013/us/riders/orica-greenedge/lancaster-brett-daniel.html" TargetMode="External"/><Relationship Id="rId49" Type="http://schemas.openxmlformats.org/officeDocument/2006/relationships/hyperlink" Target="http://www.letour.fr/le-tour/2013/us/riders/astana-pro-team/fuglsang-jakob.html" TargetMode="External"/><Relationship Id="rId57" Type="http://schemas.openxmlformats.org/officeDocument/2006/relationships/hyperlink" Target="http://www.letour.fr/le-tour/2013/us/riders/team-europcar/reza-kevin.html" TargetMode="External"/><Relationship Id="rId61" Type="http://schemas.openxmlformats.org/officeDocument/2006/relationships/hyperlink" Target="http://www.letour.fr/le-tour/2013/us/riders/bmc-racing-team/schar-michael.html" TargetMode="External"/><Relationship Id="rId10" Type="http://schemas.openxmlformats.org/officeDocument/2006/relationships/hyperlink" Target="http://www.letour.fr/le-tour/2013/us/riders/lotto-belisol/greipel-andre.html" TargetMode="External"/><Relationship Id="rId19" Type="http://schemas.openxmlformats.org/officeDocument/2006/relationships/hyperlink" Target="http://www.letour.fr/le-tour/2013/us/riders/bmc-racing-team/van-garderen-tejay.html" TargetMode="External"/><Relationship Id="rId31" Type="http://schemas.openxmlformats.org/officeDocument/2006/relationships/hyperlink" Target="http://www.letour.fr/le-tour/2013/us/riders/garmin-sharp/hesjedal-ryder.html" TargetMode="External"/><Relationship Id="rId44" Type="http://schemas.openxmlformats.org/officeDocument/2006/relationships/hyperlink" Target="http://www.letour.fr/le-tour/2013/us/riders/euskaltel-euskadi/nieve-iturralde-mikel.html" TargetMode="External"/><Relationship Id="rId52" Type="http://schemas.openxmlformats.org/officeDocument/2006/relationships/hyperlink" Target="http://www.letour.fr/le-tour/2013/us/riders/cofidis-solutions-credits/taaramae-rein.html" TargetMode="External"/><Relationship Id="rId60" Type="http://schemas.openxmlformats.org/officeDocument/2006/relationships/hyperlink" Target="http://www.letour.fr/le-tour/2013/us/riders/team-saxo-tinkoff/tosatto-matteo.html" TargetMode="External"/><Relationship Id="rId4" Type="http://schemas.openxmlformats.org/officeDocument/2006/relationships/hyperlink" Target="http://www.letour.fr/le-tour/2013/us/riders/movistar-team/rojas-jose-joaquin.html" TargetMode="External"/><Relationship Id="rId9" Type="http://schemas.openxmlformats.org/officeDocument/2006/relationships/hyperlink" Target="http://www.letour.fr/le-tour/2013/us/riders/sojasun/hivert-jonathan.html" TargetMode="External"/><Relationship Id="rId14" Type="http://schemas.openxmlformats.org/officeDocument/2006/relationships/hyperlink" Target="http://www.letour.fr/le-tour/2013/us/riders/orica-greenedge/goss-matthew-harley.html" TargetMode="External"/><Relationship Id="rId22" Type="http://schemas.openxmlformats.org/officeDocument/2006/relationships/hyperlink" Target="http://www.letour.fr/le-tour/2013/us/riders/movistar-team/quintana-rojas-nairo-alexander.html" TargetMode="External"/><Relationship Id="rId27" Type="http://schemas.openxmlformats.org/officeDocument/2006/relationships/hyperlink" Target="http://www.letour.fr/le-tour/2013/us/riders/euskaltel-euskadi/anton-igor.html" TargetMode="External"/><Relationship Id="rId30" Type="http://schemas.openxmlformats.org/officeDocument/2006/relationships/hyperlink" Target="http://www.letour.fr/le-tour/2013/us/riders/omega-pharma-quick-step/cavendish-mark.html" TargetMode="External"/><Relationship Id="rId35" Type="http://schemas.openxmlformats.org/officeDocument/2006/relationships/hyperlink" Target="http://www.letour.fr/le-tour/2013/us/riders/cannondale/moser-moreno.html" TargetMode="External"/><Relationship Id="rId43" Type="http://schemas.openxmlformats.org/officeDocument/2006/relationships/hyperlink" Target="http://www.letour.fr/le-tour/2013/us/riders/team-argos-shimano/kittel-marcel.html" TargetMode="External"/><Relationship Id="rId48" Type="http://schemas.openxmlformats.org/officeDocument/2006/relationships/hyperlink" Target="http://www.letour.fr/le-tour/2013/us/riders/astana-pro-team/brajkovic-janez.html" TargetMode="External"/><Relationship Id="rId56" Type="http://schemas.openxmlformats.org/officeDocument/2006/relationships/hyperlink" Target="http://www.letour.fr/le-tour/2013/us/riders/cannondale/king-edward.html" TargetMode="External"/><Relationship Id="rId64" Type="http://schemas.openxmlformats.org/officeDocument/2006/relationships/drawing" Target="../drawings/drawing1.xml"/><Relationship Id="rId8" Type="http://schemas.openxmlformats.org/officeDocument/2006/relationships/hyperlink" Target="http://www.letour.fr/le-tour/2013/us/riders/ag2r-la-mondiale/peraud-jean-christophe.html" TargetMode="External"/><Relationship Id="rId51" Type="http://schemas.openxmlformats.org/officeDocument/2006/relationships/hyperlink" Target="http://www.letour.fr/le-tour/2013/us/riders/ag2r-la-mondiale/gadret-john.html" TargetMode="External"/><Relationship Id="rId3" Type="http://schemas.openxmlformats.org/officeDocument/2006/relationships/hyperlink" Target="http://www.letour.fr/le-tour/2013/us/riders/movistar-team/costa-rui-alberto.html" TargetMode="External"/><Relationship Id="rId12" Type="http://schemas.openxmlformats.org/officeDocument/2006/relationships/hyperlink" Target="http://www.letour.fr/le-tour/2013/us/riders/omega-pharma-quick-step/chavanel-sylvain.html" TargetMode="External"/><Relationship Id="rId17" Type="http://schemas.openxmlformats.org/officeDocument/2006/relationships/hyperlink" Target="http://www.letour.fr/le-tour/2013/us/riders/lampre-merida/malori-adriano.html" TargetMode="External"/><Relationship Id="rId25" Type="http://schemas.openxmlformats.org/officeDocument/2006/relationships/hyperlink" Target="http://www.letour.fr/le-tour/2013/us/riders/bmc-racing-team/gilbert-philippe.html" TargetMode="External"/><Relationship Id="rId33" Type="http://schemas.openxmlformats.org/officeDocument/2006/relationships/hyperlink" Target="http://www.letour.fr/le-tour/2013/us/riders/sky-procycling/boasson-hagen-edvald.html" TargetMode="External"/><Relationship Id="rId38" Type="http://schemas.openxmlformats.org/officeDocument/2006/relationships/hyperlink" Target="http://www.letour.fr/le-tour/2013/us/riders/team-europcar/rolland-pierre.html" TargetMode="External"/><Relationship Id="rId46" Type="http://schemas.openxmlformats.org/officeDocument/2006/relationships/hyperlink" Target="http://www.letour.fr/le-tour/2013/us/riders/sky-procycling/porte-richie.html" TargetMode="External"/><Relationship Id="rId59" Type="http://schemas.openxmlformats.org/officeDocument/2006/relationships/hyperlink" Target="http://www.letour.fr/le-tour/2013/us/riders/omega-pharma-quick-step/trentin-matteo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16"/>
  <sheetViews>
    <sheetView zoomScaleNormal="100" workbookViewId="0">
      <selection activeCell="A26" sqref="A26"/>
    </sheetView>
  </sheetViews>
  <sheetFormatPr defaultRowHeight="13.2"/>
  <cols>
    <col min="1" max="1" width="21.44140625" bestFit="1" customWidth="1"/>
    <col min="2" max="2" width="5.44140625" bestFit="1" customWidth="1"/>
    <col min="3" max="20" width="3.6640625" customWidth="1"/>
    <col min="21" max="22" width="5" bestFit="1" customWidth="1"/>
    <col min="23" max="23" width="4.88671875" customWidth="1"/>
    <col min="24" max="24" width="0.44140625" customWidth="1"/>
    <col min="25" max="25" width="12.109375" customWidth="1"/>
    <col min="26" max="26" width="5.6640625" customWidth="1"/>
    <col min="27" max="28" width="4.6640625" customWidth="1"/>
  </cols>
  <sheetData>
    <row r="1" spans="1:26">
      <c r="A1" s="8"/>
      <c r="B1" s="4"/>
      <c r="C1" s="1"/>
      <c r="D1" s="1"/>
      <c r="E1" s="1"/>
      <c r="F1" s="1"/>
      <c r="G1" s="1"/>
      <c r="H1" s="19" t="s">
        <v>65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38" t="s">
        <v>24</v>
      </c>
      <c r="B2" s="17">
        <v>1</v>
      </c>
      <c r="C2" s="17">
        <v>2</v>
      </c>
      <c r="D2" s="17">
        <v>3</v>
      </c>
      <c r="E2" s="17">
        <v>4</v>
      </c>
      <c r="F2" s="17">
        <v>5</v>
      </c>
      <c r="G2" s="17">
        <v>6</v>
      </c>
      <c r="H2" s="17">
        <v>7</v>
      </c>
      <c r="I2" s="17">
        <v>8</v>
      </c>
      <c r="J2" s="17">
        <v>9</v>
      </c>
      <c r="K2" s="17">
        <v>10</v>
      </c>
      <c r="L2" s="17">
        <v>11</v>
      </c>
      <c r="M2" s="17">
        <v>12</v>
      </c>
      <c r="N2" s="17">
        <v>13</v>
      </c>
      <c r="O2" s="17">
        <v>14</v>
      </c>
      <c r="P2" s="17">
        <v>15</v>
      </c>
      <c r="Q2" s="17">
        <v>16</v>
      </c>
      <c r="R2" s="17">
        <v>17</v>
      </c>
      <c r="S2" s="17">
        <v>18</v>
      </c>
      <c r="T2" s="17">
        <v>19</v>
      </c>
      <c r="U2" s="17">
        <v>20</v>
      </c>
      <c r="V2" s="17">
        <v>21</v>
      </c>
      <c r="W2" s="17" t="s">
        <v>2</v>
      </c>
      <c r="X2" s="4"/>
      <c r="Y2" s="3">
        <v>1</v>
      </c>
      <c r="Z2" s="5">
        <v>25</v>
      </c>
    </row>
    <row r="3" spans="1:26">
      <c r="A3" s="40" t="s">
        <v>45</v>
      </c>
      <c r="B3" s="17"/>
      <c r="C3" s="17"/>
      <c r="D3" s="17"/>
      <c r="E3" s="17"/>
      <c r="F3" s="17">
        <f>14</f>
        <v>14</v>
      </c>
      <c r="G3" s="45">
        <f>25+6</f>
        <v>31</v>
      </c>
      <c r="H3" s="17">
        <v>6</v>
      </c>
      <c r="I3" s="17">
        <v>6</v>
      </c>
      <c r="J3" s="17">
        <v>6</v>
      </c>
      <c r="K3" s="17">
        <f>20+6</f>
        <v>26</v>
      </c>
      <c r="L3" s="17">
        <v>6</v>
      </c>
      <c r="M3" s="17">
        <v>3</v>
      </c>
      <c r="N3" s="17">
        <f>1+3</f>
        <v>4</v>
      </c>
      <c r="O3" s="17">
        <v>3</v>
      </c>
      <c r="P3" s="17">
        <v>3</v>
      </c>
      <c r="Q3" s="17">
        <v>3</v>
      </c>
      <c r="R3" s="17">
        <v>3</v>
      </c>
      <c r="S3" s="17">
        <v>3</v>
      </c>
      <c r="T3" s="17">
        <v>3</v>
      </c>
      <c r="U3" s="17">
        <v>3</v>
      </c>
      <c r="V3" s="17">
        <f>20+3</f>
        <v>23</v>
      </c>
      <c r="W3" s="17">
        <f>SUM(B3:V3)+10</f>
        <v>156</v>
      </c>
      <c r="X3" s="4"/>
      <c r="Y3" s="3">
        <v>2</v>
      </c>
      <c r="Z3" s="3">
        <v>20</v>
      </c>
    </row>
    <row r="4" spans="1:26">
      <c r="A4" s="40" t="s">
        <v>74</v>
      </c>
      <c r="B4" s="17"/>
      <c r="C4" s="17"/>
      <c r="D4" s="17"/>
      <c r="E4" s="17"/>
      <c r="F4" s="17"/>
      <c r="G4" s="17"/>
      <c r="H4" s="17"/>
      <c r="I4" s="17">
        <f>8</f>
        <v>8</v>
      </c>
      <c r="J4" s="17">
        <f>3</f>
        <v>3</v>
      </c>
      <c r="K4" s="17"/>
      <c r="L4" s="17">
        <f>1</f>
        <v>1</v>
      </c>
      <c r="M4" s="17"/>
      <c r="N4" s="17">
        <f>9+5</f>
        <v>14</v>
      </c>
      <c r="O4" s="17">
        <v>5</v>
      </c>
      <c r="P4" s="17">
        <f>10+5</f>
        <v>15</v>
      </c>
      <c r="Q4" s="17">
        <v>5</v>
      </c>
      <c r="R4" s="17">
        <f>20+10</f>
        <v>30</v>
      </c>
      <c r="S4" s="17">
        <f>5+10</f>
        <v>15</v>
      </c>
      <c r="T4" s="17">
        <v>10</v>
      </c>
      <c r="U4" s="17">
        <f>9</f>
        <v>9</v>
      </c>
      <c r="V4" s="17"/>
      <c r="W4" s="17">
        <f t="shared" ref="W4:W8" si="0">SUM(B4:V4)</f>
        <v>115</v>
      </c>
      <c r="X4" s="4"/>
      <c r="Y4" s="3">
        <v>3</v>
      </c>
      <c r="Z4" s="3">
        <v>16</v>
      </c>
    </row>
    <row r="5" spans="1:26">
      <c r="A5" s="40" t="s">
        <v>41</v>
      </c>
      <c r="B5" s="17"/>
      <c r="C5" s="17"/>
      <c r="D5" s="17"/>
      <c r="E5" s="17"/>
      <c r="F5" s="17"/>
      <c r="G5" s="17"/>
      <c r="H5" s="17">
        <f>6</f>
        <v>6</v>
      </c>
      <c r="I5" s="17"/>
      <c r="J5" s="17"/>
      <c r="K5" s="17"/>
      <c r="L5" s="17">
        <f>9</f>
        <v>9</v>
      </c>
      <c r="M5" s="17"/>
      <c r="N5" s="17">
        <f>7</f>
        <v>7</v>
      </c>
      <c r="O5" s="17"/>
      <c r="P5" s="17"/>
      <c r="Q5" s="17"/>
      <c r="R5" s="17"/>
      <c r="S5" s="17"/>
      <c r="T5" s="17"/>
      <c r="U5" s="17"/>
      <c r="V5" s="17"/>
      <c r="W5" s="17">
        <f>SUM(B5:V5)</f>
        <v>22</v>
      </c>
      <c r="X5" s="4"/>
      <c r="Y5" s="3">
        <v>4</v>
      </c>
      <c r="Z5" s="3">
        <v>14</v>
      </c>
    </row>
    <row r="6" spans="1:26">
      <c r="A6" s="40" t="s">
        <v>44</v>
      </c>
      <c r="B6" s="17"/>
      <c r="C6" s="17"/>
      <c r="D6" s="17"/>
      <c r="E6" s="17">
        <f>20</f>
        <v>20</v>
      </c>
      <c r="F6" s="17"/>
      <c r="G6" s="17"/>
      <c r="H6" s="17"/>
      <c r="I6" s="17"/>
      <c r="J6" s="17"/>
      <c r="K6" s="17"/>
      <c r="L6" s="45">
        <f>25</f>
        <v>25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>
        <f>SUM(B6:V6)</f>
        <v>45</v>
      </c>
      <c r="X6" s="4"/>
      <c r="Y6" s="3">
        <v>5</v>
      </c>
      <c r="Z6" s="3">
        <v>12</v>
      </c>
    </row>
    <row r="7" spans="1:26">
      <c r="A7" s="40" t="s">
        <v>56</v>
      </c>
      <c r="B7" s="17"/>
      <c r="C7" s="17"/>
      <c r="D7" s="17"/>
      <c r="E7" s="17"/>
      <c r="F7" s="17"/>
      <c r="G7" s="17">
        <f>1</f>
        <v>1</v>
      </c>
      <c r="H7" s="17"/>
      <c r="I7" s="17"/>
      <c r="J7" s="17"/>
      <c r="K7" s="17">
        <f>5</f>
        <v>5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>
        <f>4</f>
        <v>4</v>
      </c>
      <c r="W7" s="17">
        <f t="shared" si="0"/>
        <v>10</v>
      </c>
      <c r="X7" s="4"/>
      <c r="Y7" s="3">
        <v>6</v>
      </c>
      <c r="Z7" s="3">
        <v>10</v>
      </c>
    </row>
    <row r="8" spans="1:26">
      <c r="A8" s="40" t="s">
        <v>75</v>
      </c>
      <c r="B8" s="17"/>
      <c r="C8" s="17"/>
      <c r="D8" s="17"/>
      <c r="E8" s="17"/>
      <c r="F8" s="17">
        <f>4</f>
        <v>4</v>
      </c>
      <c r="G8" s="17"/>
      <c r="H8" s="17">
        <f>20</f>
        <v>20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>
        <f t="shared" si="0"/>
        <v>24</v>
      </c>
      <c r="X8" s="4"/>
      <c r="Y8" s="3">
        <v>7</v>
      </c>
      <c r="Z8" s="3">
        <v>9</v>
      </c>
    </row>
    <row r="9" spans="1:26">
      <c r="A9" s="40" t="s">
        <v>54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>
        <f>SUM(B9:V9)</f>
        <v>0</v>
      </c>
      <c r="X9" s="4"/>
      <c r="Y9" s="3">
        <v>8</v>
      </c>
      <c r="Z9" s="3">
        <v>8</v>
      </c>
    </row>
    <row r="10" spans="1:26">
      <c r="A10" s="48" t="s">
        <v>76</v>
      </c>
      <c r="B10" s="17"/>
      <c r="C10" s="17"/>
      <c r="D10" s="17"/>
      <c r="E10" s="17"/>
      <c r="F10" s="17"/>
      <c r="G10" s="17"/>
      <c r="H10" s="47">
        <f>-10</f>
        <v>-10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>
        <f>SUM(B10:V10)</f>
        <v>-10</v>
      </c>
      <c r="X10" s="4"/>
      <c r="Y10" s="3">
        <v>9</v>
      </c>
      <c r="Z10" s="3">
        <v>7</v>
      </c>
    </row>
    <row r="11" spans="1:26">
      <c r="A11" s="40" t="s">
        <v>51</v>
      </c>
      <c r="B11" s="17">
        <v>1</v>
      </c>
      <c r="C11" s="17"/>
      <c r="D11" s="45">
        <f>25+5</f>
        <v>30</v>
      </c>
      <c r="E11" s="46">
        <v>15</v>
      </c>
      <c r="F11" s="46">
        <f>1+15</f>
        <v>16</v>
      </c>
      <c r="G11" s="17">
        <v>5</v>
      </c>
      <c r="H11" s="17">
        <f>1+5</f>
        <v>6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>
        <f>SUM(B11:V11)</f>
        <v>73</v>
      </c>
      <c r="X11" s="4"/>
      <c r="Y11" s="3">
        <v>10</v>
      </c>
      <c r="Z11" s="3">
        <v>6</v>
      </c>
    </row>
    <row r="12" spans="1:26">
      <c r="A12" s="2" t="s">
        <v>9</v>
      </c>
      <c r="B12" s="17">
        <f t="shared" ref="B12:C12" si="1">SUM(B3:B11)</f>
        <v>1</v>
      </c>
      <c r="C12" s="17">
        <f t="shared" si="1"/>
        <v>0</v>
      </c>
      <c r="D12" s="17">
        <f t="shared" ref="D12:N12" si="2">SUM(D3:D11)</f>
        <v>30</v>
      </c>
      <c r="E12" s="17">
        <f t="shared" si="2"/>
        <v>35</v>
      </c>
      <c r="F12" s="17">
        <f t="shared" si="2"/>
        <v>34</v>
      </c>
      <c r="G12" s="17">
        <f t="shared" si="2"/>
        <v>37</v>
      </c>
      <c r="H12" s="17">
        <f t="shared" si="2"/>
        <v>28</v>
      </c>
      <c r="I12" s="17">
        <f t="shared" si="2"/>
        <v>14</v>
      </c>
      <c r="J12" s="17">
        <f t="shared" si="2"/>
        <v>9</v>
      </c>
      <c r="K12" s="17">
        <f t="shared" si="2"/>
        <v>31</v>
      </c>
      <c r="L12" s="17">
        <f t="shared" si="2"/>
        <v>41</v>
      </c>
      <c r="M12" s="17">
        <f t="shared" si="2"/>
        <v>3</v>
      </c>
      <c r="N12" s="17">
        <f t="shared" si="2"/>
        <v>25</v>
      </c>
      <c r="O12" s="17">
        <f t="shared" ref="O12:S12" si="3">SUM(O3:O11)</f>
        <v>8</v>
      </c>
      <c r="P12" s="17">
        <f t="shared" si="3"/>
        <v>18</v>
      </c>
      <c r="Q12" s="17">
        <f t="shared" si="3"/>
        <v>8</v>
      </c>
      <c r="R12" s="17">
        <f t="shared" si="3"/>
        <v>33</v>
      </c>
      <c r="S12" s="17">
        <f t="shared" si="3"/>
        <v>18</v>
      </c>
      <c r="T12" s="17">
        <f t="shared" ref="T12:U12" si="4">SUM(T3:T11)</f>
        <v>13</v>
      </c>
      <c r="U12" s="17">
        <f t="shared" si="4"/>
        <v>12</v>
      </c>
      <c r="V12" s="17">
        <f t="shared" ref="V12" si="5">SUM(V3:V11)</f>
        <v>27</v>
      </c>
      <c r="W12" s="17">
        <f>SUM(W3:W11)</f>
        <v>435</v>
      </c>
      <c r="X12" s="4"/>
      <c r="Y12" s="3">
        <v>11</v>
      </c>
      <c r="Z12" s="3">
        <v>5</v>
      </c>
    </row>
    <row r="13" spans="1:26">
      <c r="A13" s="2" t="s">
        <v>3</v>
      </c>
      <c r="B13" s="17">
        <f>B12</f>
        <v>1</v>
      </c>
      <c r="C13" s="17">
        <f t="shared" ref="C13:V13" si="6">B13+C12</f>
        <v>1</v>
      </c>
      <c r="D13" s="17">
        <f t="shared" si="6"/>
        <v>31</v>
      </c>
      <c r="E13" s="17">
        <f t="shared" si="6"/>
        <v>66</v>
      </c>
      <c r="F13" s="17">
        <f t="shared" si="6"/>
        <v>100</v>
      </c>
      <c r="G13" s="17">
        <f t="shared" si="6"/>
        <v>137</v>
      </c>
      <c r="H13" s="17">
        <f t="shared" si="6"/>
        <v>165</v>
      </c>
      <c r="I13" s="17">
        <f t="shared" si="6"/>
        <v>179</v>
      </c>
      <c r="J13" s="17">
        <f t="shared" si="6"/>
        <v>188</v>
      </c>
      <c r="K13" s="17">
        <f t="shared" si="6"/>
        <v>219</v>
      </c>
      <c r="L13" s="17">
        <f t="shared" si="6"/>
        <v>260</v>
      </c>
      <c r="M13" s="17">
        <f t="shared" si="6"/>
        <v>263</v>
      </c>
      <c r="N13" s="17">
        <f t="shared" si="6"/>
        <v>288</v>
      </c>
      <c r="O13" s="17">
        <f t="shared" si="6"/>
        <v>296</v>
      </c>
      <c r="P13" s="17">
        <f t="shared" si="6"/>
        <v>314</v>
      </c>
      <c r="Q13" s="17">
        <f t="shared" si="6"/>
        <v>322</v>
      </c>
      <c r="R13" s="17">
        <f t="shared" si="6"/>
        <v>355</v>
      </c>
      <c r="S13" s="17">
        <f t="shared" si="6"/>
        <v>373</v>
      </c>
      <c r="T13" s="17">
        <f t="shared" si="6"/>
        <v>386</v>
      </c>
      <c r="U13" s="17">
        <f t="shared" si="6"/>
        <v>398</v>
      </c>
      <c r="V13" s="17">
        <f t="shared" si="6"/>
        <v>425</v>
      </c>
      <c r="W13" s="17">
        <f>SUM(W3:W11)</f>
        <v>435</v>
      </c>
      <c r="X13" s="4"/>
      <c r="Y13" s="3">
        <v>12</v>
      </c>
      <c r="Z13" s="3">
        <v>4</v>
      </c>
    </row>
    <row r="14" spans="1:26">
      <c r="A14" s="38" t="s">
        <v>25</v>
      </c>
      <c r="B14" s="17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  <c r="I14" s="17">
        <v>8</v>
      </c>
      <c r="J14" s="17">
        <v>9</v>
      </c>
      <c r="K14" s="17">
        <v>10</v>
      </c>
      <c r="L14" s="17">
        <v>11</v>
      </c>
      <c r="M14" s="17">
        <v>12</v>
      </c>
      <c r="N14" s="17">
        <v>13</v>
      </c>
      <c r="O14" s="17">
        <v>14</v>
      </c>
      <c r="P14" s="17">
        <v>15</v>
      </c>
      <c r="Q14" s="17">
        <v>16</v>
      </c>
      <c r="R14" s="17">
        <v>17</v>
      </c>
      <c r="S14" s="29">
        <v>18</v>
      </c>
      <c r="T14" s="17">
        <v>19</v>
      </c>
      <c r="U14" s="17">
        <v>20</v>
      </c>
      <c r="V14" s="17">
        <v>21</v>
      </c>
      <c r="W14" s="17" t="s">
        <v>2</v>
      </c>
      <c r="X14" s="4"/>
      <c r="Y14" s="3">
        <v>13</v>
      </c>
      <c r="Z14" s="3">
        <v>3</v>
      </c>
    </row>
    <row r="15" spans="1:26">
      <c r="A15" s="40" t="s">
        <v>57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>
        <f>6</f>
        <v>6</v>
      </c>
      <c r="S15" s="17">
        <f>20</f>
        <v>20</v>
      </c>
      <c r="T15" s="17"/>
      <c r="U15" s="17"/>
      <c r="V15" s="17"/>
      <c r="W15" s="17">
        <f t="shared" ref="W15:W20" si="7">SUM(B15:V15)</f>
        <v>26</v>
      </c>
      <c r="X15" s="4"/>
      <c r="Y15" s="3">
        <v>14</v>
      </c>
      <c r="Z15" s="3">
        <v>2</v>
      </c>
    </row>
    <row r="16" spans="1:26">
      <c r="A16" s="40" t="s">
        <v>36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>
        <f>SUM(B16:V16)</f>
        <v>0</v>
      </c>
      <c r="X16" s="4"/>
      <c r="Y16" s="3">
        <v>15</v>
      </c>
      <c r="Z16" s="3">
        <v>1</v>
      </c>
    </row>
    <row r="17" spans="1:29">
      <c r="A17" s="48" t="s">
        <v>77</v>
      </c>
      <c r="B17" s="17"/>
      <c r="C17" s="17"/>
      <c r="D17" s="44">
        <v>10</v>
      </c>
      <c r="E17" s="17">
        <v>1</v>
      </c>
      <c r="F17" s="17"/>
      <c r="G17" s="47">
        <f>-10</f>
        <v>-10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>
        <f t="shared" si="7"/>
        <v>1</v>
      </c>
      <c r="X17" s="4"/>
    </row>
    <row r="18" spans="1:29">
      <c r="A18" s="52" t="s">
        <v>78</v>
      </c>
      <c r="B18" s="17"/>
      <c r="C18" s="17">
        <v>3</v>
      </c>
      <c r="D18" s="17"/>
      <c r="E18" s="17">
        <v>3</v>
      </c>
      <c r="F18" s="17">
        <v>3</v>
      </c>
      <c r="G18" s="17">
        <v>3</v>
      </c>
      <c r="H18" s="17">
        <v>3</v>
      </c>
      <c r="I18" s="43">
        <f>7+10</f>
        <v>17</v>
      </c>
      <c r="J18" s="43">
        <v>10</v>
      </c>
      <c r="K18" s="43">
        <v>10</v>
      </c>
      <c r="L18" s="17">
        <v>6</v>
      </c>
      <c r="M18" s="17">
        <v>6</v>
      </c>
      <c r="N18" s="17">
        <v>6</v>
      </c>
      <c r="O18" s="17">
        <v>6</v>
      </c>
      <c r="P18" s="43">
        <f>20+10</f>
        <v>30</v>
      </c>
      <c r="Q18" s="43">
        <v>10</v>
      </c>
      <c r="R18" s="43">
        <f>10+10</f>
        <v>20</v>
      </c>
      <c r="S18" s="43">
        <f>14+10</f>
        <v>24</v>
      </c>
      <c r="T18" s="43">
        <v>10</v>
      </c>
      <c r="U18" s="51">
        <f>25+10</f>
        <v>35</v>
      </c>
      <c r="V18" s="29">
        <v>10</v>
      </c>
      <c r="W18" s="29">
        <f>SUM(B18:V18)+60+50+50</f>
        <v>375</v>
      </c>
      <c r="X18" s="4"/>
    </row>
    <row r="19" spans="1:29">
      <c r="A19" s="40" t="s">
        <v>79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39"/>
      <c r="Q19" s="17">
        <f>7</f>
        <v>7</v>
      </c>
      <c r="R19" s="17"/>
      <c r="S19" s="17"/>
      <c r="T19" s="17"/>
      <c r="U19" s="17"/>
      <c r="V19" s="17"/>
      <c r="W19" s="17">
        <f t="shared" si="7"/>
        <v>7</v>
      </c>
      <c r="X19" s="4"/>
      <c r="Y19" s="10" t="s">
        <v>6</v>
      </c>
      <c r="Z19" s="27"/>
      <c r="AA19" s="27"/>
      <c r="AB19" s="10">
        <v>-10</v>
      </c>
    </row>
    <row r="20" spans="1:29">
      <c r="A20" s="40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>
        <f t="shared" si="7"/>
        <v>0</v>
      </c>
      <c r="X20" s="4"/>
      <c r="Y20" s="11" t="s">
        <v>7</v>
      </c>
      <c r="Z20" s="25"/>
      <c r="AA20" s="25"/>
      <c r="AB20" s="11">
        <v>-50</v>
      </c>
      <c r="AC20" s="7" t="s">
        <v>12</v>
      </c>
    </row>
    <row r="21" spans="1:29">
      <c r="A21" s="40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>
        <f t="shared" ref="W21:W23" si="8">SUM(B21:V21)</f>
        <v>0</v>
      </c>
      <c r="X21" s="4"/>
      <c r="Y21" s="28" t="s">
        <v>30</v>
      </c>
      <c r="Z21" s="26"/>
      <c r="AA21" s="26"/>
      <c r="AB21" s="26">
        <v>-200</v>
      </c>
      <c r="AC21" s="7" t="s">
        <v>31</v>
      </c>
    </row>
    <row r="22" spans="1:29">
      <c r="A22" s="40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>
        <f t="shared" si="8"/>
        <v>0</v>
      </c>
      <c r="X22" s="4"/>
      <c r="Y22" s="12" t="s">
        <v>10</v>
      </c>
      <c r="Z22" s="24"/>
      <c r="AA22" s="24"/>
      <c r="AB22" s="12">
        <v>-100</v>
      </c>
    </row>
    <row r="23" spans="1:29">
      <c r="A23" s="40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>
        <f t="shared" si="8"/>
        <v>0</v>
      </c>
      <c r="X23" s="4"/>
      <c r="Y23" s="32"/>
      <c r="Z23" s="33"/>
      <c r="AA23" s="33"/>
      <c r="AB23" s="32"/>
    </row>
    <row r="24" spans="1:29">
      <c r="A24" s="2" t="s">
        <v>9</v>
      </c>
      <c r="B24" s="17">
        <f>SUM(B15:B23)</f>
        <v>0</v>
      </c>
      <c r="C24" s="17">
        <f>SUM(C15:C23)</f>
        <v>3</v>
      </c>
      <c r="D24" s="17">
        <f t="shared" ref="D24:V24" si="9">SUM(D15:D23)</f>
        <v>10</v>
      </c>
      <c r="E24" s="17">
        <f t="shared" si="9"/>
        <v>4</v>
      </c>
      <c r="F24" s="17">
        <f t="shared" si="9"/>
        <v>3</v>
      </c>
      <c r="G24" s="17">
        <f t="shared" si="9"/>
        <v>-7</v>
      </c>
      <c r="H24" s="17">
        <f t="shared" si="9"/>
        <v>3</v>
      </c>
      <c r="I24" s="17">
        <f t="shared" si="9"/>
        <v>17</v>
      </c>
      <c r="J24" s="17">
        <f t="shared" si="9"/>
        <v>10</v>
      </c>
      <c r="K24" s="17">
        <f t="shared" si="9"/>
        <v>10</v>
      </c>
      <c r="L24" s="17">
        <f t="shared" si="9"/>
        <v>6</v>
      </c>
      <c r="M24" s="17">
        <f t="shared" si="9"/>
        <v>6</v>
      </c>
      <c r="N24" s="17">
        <f t="shared" si="9"/>
        <v>6</v>
      </c>
      <c r="O24" s="17">
        <f t="shared" si="9"/>
        <v>6</v>
      </c>
      <c r="P24" s="17">
        <f t="shared" si="9"/>
        <v>30</v>
      </c>
      <c r="Q24" s="17">
        <f t="shared" si="9"/>
        <v>17</v>
      </c>
      <c r="R24" s="17">
        <f t="shared" si="9"/>
        <v>26</v>
      </c>
      <c r="S24" s="17">
        <f t="shared" si="9"/>
        <v>44</v>
      </c>
      <c r="T24" s="17">
        <f t="shared" si="9"/>
        <v>10</v>
      </c>
      <c r="U24" s="17">
        <f t="shared" si="9"/>
        <v>35</v>
      </c>
      <c r="V24" s="17">
        <f t="shared" si="9"/>
        <v>10</v>
      </c>
      <c r="W24" s="17">
        <f>SUM(W15:W23)</f>
        <v>409</v>
      </c>
      <c r="Y24" s="3" t="s">
        <v>46</v>
      </c>
      <c r="Z24" s="9" t="s">
        <v>13</v>
      </c>
      <c r="AA24" s="9" t="s">
        <v>14</v>
      </c>
      <c r="AB24" s="9" t="s">
        <v>15</v>
      </c>
    </row>
    <row r="25" spans="1:29">
      <c r="A25" s="2" t="s">
        <v>3</v>
      </c>
      <c r="B25" s="17">
        <f>B24</f>
        <v>0</v>
      </c>
      <c r="C25" s="17">
        <f t="shared" ref="C25:V25" si="10">B25+C24</f>
        <v>3</v>
      </c>
      <c r="D25" s="17">
        <f t="shared" si="10"/>
        <v>13</v>
      </c>
      <c r="E25" s="17">
        <f t="shared" si="10"/>
        <v>17</v>
      </c>
      <c r="F25" s="17">
        <f t="shared" si="10"/>
        <v>20</v>
      </c>
      <c r="G25" s="17">
        <f t="shared" si="10"/>
        <v>13</v>
      </c>
      <c r="H25" s="17">
        <f t="shared" si="10"/>
        <v>16</v>
      </c>
      <c r="I25" s="17">
        <f t="shared" si="10"/>
        <v>33</v>
      </c>
      <c r="J25" s="17">
        <f t="shared" si="10"/>
        <v>43</v>
      </c>
      <c r="K25" s="17">
        <f t="shared" si="10"/>
        <v>53</v>
      </c>
      <c r="L25" s="17">
        <f t="shared" si="10"/>
        <v>59</v>
      </c>
      <c r="M25" s="17">
        <f t="shared" si="10"/>
        <v>65</v>
      </c>
      <c r="N25" s="17">
        <f t="shared" si="10"/>
        <v>71</v>
      </c>
      <c r="O25" s="17">
        <f t="shared" si="10"/>
        <v>77</v>
      </c>
      <c r="P25" s="17">
        <f t="shared" si="10"/>
        <v>107</v>
      </c>
      <c r="Q25" s="17">
        <f t="shared" si="10"/>
        <v>124</v>
      </c>
      <c r="R25" s="17">
        <f t="shared" si="10"/>
        <v>150</v>
      </c>
      <c r="S25" s="17">
        <f t="shared" si="10"/>
        <v>194</v>
      </c>
      <c r="T25" s="17">
        <f t="shared" si="10"/>
        <v>204</v>
      </c>
      <c r="U25" s="17">
        <f t="shared" si="10"/>
        <v>239</v>
      </c>
      <c r="V25" s="17">
        <f t="shared" si="10"/>
        <v>249</v>
      </c>
      <c r="W25" s="17">
        <f>SUM(W15:W23)</f>
        <v>409</v>
      </c>
      <c r="X25" s="4"/>
      <c r="Y25" s="20" t="s">
        <v>26</v>
      </c>
      <c r="Z25" s="3">
        <v>15</v>
      </c>
      <c r="AA25" s="3">
        <v>10</v>
      </c>
      <c r="AB25" s="3">
        <v>5</v>
      </c>
      <c r="AC25" s="3" t="s">
        <v>17</v>
      </c>
    </row>
    <row r="26" spans="1:29">
      <c r="A26" s="53" t="s">
        <v>66</v>
      </c>
      <c r="B26" s="29">
        <v>1</v>
      </c>
      <c r="C26" s="29">
        <v>2</v>
      </c>
      <c r="D26" s="29">
        <v>3</v>
      </c>
      <c r="E26" s="29">
        <v>4</v>
      </c>
      <c r="F26" s="17">
        <v>5</v>
      </c>
      <c r="G26" s="17">
        <v>6</v>
      </c>
      <c r="H26" s="17">
        <v>7</v>
      </c>
      <c r="I26" s="17">
        <v>8</v>
      </c>
      <c r="J26" s="29">
        <v>9</v>
      </c>
      <c r="K26" s="29">
        <v>10</v>
      </c>
      <c r="L26" s="17">
        <v>11</v>
      </c>
      <c r="M26" s="29">
        <v>12</v>
      </c>
      <c r="N26" s="17">
        <v>13</v>
      </c>
      <c r="O26" s="29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29">
        <v>20</v>
      </c>
      <c r="V26" s="29">
        <v>21</v>
      </c>
      <c r="W26" s="17" t="s">
        <v>2</v>
      </c>
      <c r="X26" s="4"/>
      <c r="Y26" s="21" t="s">
        <v>20</v>
      </c>
      <c r="Z26" s="3">
        <v>10</v>
      </c>
      <c r="AA26" s="3">
        <v>6</v>
      </c>
      <c r="AB26" s="3">
        <v>3</v>
      </c>
      <c r="AC26" s="3" t="s">
        <v>19</v>
      </c>
    </row>
    <row r="27" spans="1:29">
      <c r="A27" s="48" t="s">
        <v>43</v>
      </c>
      <c r="B27" s="17"/>
      <c r="C27" s="17"/>
      <c r="D27" s="17"/>
      <c r="E27" s="17"/>
      <c r="F27" s="17"/>
      <c r="G27" s="47">
        <f>-10</f>
        <v>-10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>
        <f>SUM(B27:V27)</f>
        <v>-10</v>
      </c>
      <c r="X27" s="4"/>
      <c r="Y27" s="22" t="s">
        <v>27</v>
      </c>
      <c r="Z27" s="3">
        <v>10</v>
      </c>
      <c r="AA27" s="3">
        <v>6</v>
      </c>
      <c r="AB27" s="3">
        <v>3</v>
      </c>
      <c r="AC27" s="3" t="s">
        <v>18</v>
      </c>
    </row>
    <row r="28" spans="1:29">
      <c r="A28" s="40" t="s">
        <v>52</v>
      </c>
      <c r="B28" s="17"/>
      <c r="C28" s="29">
        <f>10</f>
        <v>10</v>
      </c>
      <c r="D28" s="29">
        <f>10</f>
        <v>10</v>
      </c>
      <c r="E28" s="29">
        <f>10</f>
        <v>10</v>
      </c>
      <c r="F28" s="29">
        <f>10</f>
        <v>10</v>
      </c>
      <c r="G28" s="29">
        <f>10</f>
        <v>10</v>
      </c>
      <c r="H28" s="17">
        <v>6</v>
      </c>
      <c r="I28" s="17">
        <v>6</v>
      </c>
      <c r="J28" s="29">
        <f>10</f>
        <v>10</v>
      </c>
      <c r="K28" s="29">
        <f>10</f>
        <v>10</v>
      </c>
      <c r="L28" s="29">
        <f>10</f>
        <v>10</v>
      </c>
      <c r="M28" s="29">
        <f>10</f>
        <v>10</v>
      </c>
      <c r="N28" s="29">
        <f>10</f>
        <v>10</v>
      </c>
      <c r="O28" s="29">
        <f>10</f>
        <v>10</v>
      </c>
      <c r="P28" s="17"/>
      <c r="Q28" s="17"/>
      <c r="R28" s="17"/>
      <c r="S28" s="17"/>
      <c r="T28" s="17">
        <v>6</v>
      </c>
      <c r="U28" s="17">
        <v>3</v>
      </c>
      <c r="V28" s="17">
        <v>3</v>
      </c>
      <c r="W28" s="17">
        <f>SUM(B28:V28)+10</f>
        <v>144</v>
      </c>
      <c r="X28" s="4"/>
      <c r="Y28" s="30" t="s">
        <v>21</v>
      </c>
      <c r="Z28" s="3">
        <v>10</v>
      </c>
      <c r="AA28" s="3">
        <v>6</v>
      </c>
      <c r="AB28" s="3">
        <v>3</v>
      </c>
      <c r="AC28" s="3" t="s">
        <v>22</v>
      </c>
    </row>
    <row r="29" spans="1:29">
      <c r="A29" s="40" t="s">
        <v>86</v>
      </c>
      <c r="B29" s="17"/>
      <c r="C29" s="17"/>
      <c r="D29" s="17"/>
      <c r="E29" s="17"/>
      <c r="F29" s="17"/>
      <c r="G29" s="17"/>
      <c r="H29" s="17"/>
      <c r="I29" s="17">
        <f>5</f>
        <v>5</v>
      </c>
      <c r="J29" s="17">
        <f>12</f>
        <v>12</v>
      </c>
      <c r="K29" s="17"/>
      <c r="L29" s="17"/>
      <c r="M29" s="17"/>
      <c r="N29" s="17"/>
      <c r="O29" s="17"/>
      <c r="P29" s="17">
        <f>14</f>
        <v>14</v>
      </c>
      <c r="Q29" s="17"/>
      <c r="R29" s="17">
        <f>16</f>
        <v>16</v>
      </c>
      <c r="S29" s="17">
        <f>12</f>
        <v>12</v>
      </c>
      <c r="T29" s="17"/>
      <c r="U29" s="17">
        <f>20+5</f>
        <v>25</v>
      </c>
      <c r="V29" s="17">
        <v>5</v>
      </c>
      <c r="W29" s="17">
        <f>SUM(B29:V29)+30</f>
        <v>119</v>
      </c>
      <c r="X29" s="4"/>
      <c r="Y29" s="23" t="s">
        <v>28</v>
      </c>
      <c r="Z29" s="3">
        <v>10</v>
      </c>
      <c r="AC29" s="3" t="s">
        <v>29</v>
      </c>
    </row>
    <row r="30" spans="1:29">
      <c r="A30" s="40" t="s">
        <v>87</v>
      </c>
      <c r="B30" s="17"/>
      <c r="C30" s="17"/>
      <c r="D30" s="17"/>
      <c r="E30" s="17"/>
      <c r="F30" s="17"/>
      <c r="G30" s="17"/>
      <c r="H30" s="17"/>
      <c r="I30" s="17"/>
      <c r="J30" s="17">
        <f>14</f>
        <v>14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>
        <f>2</f>
        <v>2</v>
      </c>
      <c r="V30" s="17"/>
      <c r="W30" s="17">
        <f t="shared" ref="W30:W35" si="11">SUM(B30:V30)</f>
        <v>16</v>
      </c>
      <c r="X30" s="4"/>
      <c r="Y30" s="6" t="s">
        <v>11</v>
      </c>
      <c r="Z30" s="9" t="s">
        <v>13</v>
      </c>
      <c r="AA30" s="9" t="s">
        <v>14</v>
      </c>
      <c r="AB30" s="9" t="s">
        <v>15</v>
      </c>
    </row>
    <row r="31" spans="1:29">
      <c r="A31" s="40" t="s">
        <v>88</v>
      </c>
      <c r="B31" s="17"/>
      <c r="C31" s="43">
        <f>16+10</f>
        <v>26</v>
      </c>
      <c r="D31" s="43">
        <f>14+10</f>
        <v>24</v>
      </c>
      <c r="E31" s="43">
        <v>10</v>
      </c>
      <c r="F31" s="43">
        <v>10</v>
      </c>
      <c r="G31" s="43">
        <v>10</v>
      </c>
      <c r="H31" s="43">
        <f>14+10</f>
        <v>24</v>
      </c>
      <c r="I31" s="17">
        <v>3</v>
      </c>
      <c r="J31" s="17">
        <f>16+6</f>
        <v>22</v>
      </c>
      <c r="K31" s="17">
        <v>6</v>
      </c>
      <c r="L31" s="43">
        <f>12+10</f>
        <v>22</v>
      </c>
      <c r="M31" s="43">
        <v>10</v>
      </c>
      <c r="N31" s="43">
        <v>10</v>
      </c>
      <c r="O31" s="43">
        <v>10</v>
      </c>
      <c r="P31" s="17">
        <v>6</v>
      </c>
      <c r="Q31" s="17">
        <v>6</v>
      </c>
      <c r="R31" s="17">
        <f>9+6</f>
        <v>15</v>
      </c>
      <c r="S31" s="17">
        <v>6</v>
      </c>
      <c r="T31" s="17">
        <v>6</v>
      </c>
      <c r="U31" s="17">
        <v>3</v>
      </c>
      <c r="V31" s="17">
        <v>3</v>
      </c>
      <c r="W31" s="17">
        <f>SUM(B31:V31)+10</f>
        <v>242</v>
      </c>
      <c r="X31" s="4"/>
      <c r="Y31" s="20" t="s">
        <v>26</v>
      </c>
      <c r="Z31" s="3">
        <v>100</v>
      </c>
      <c r="AA31" s="3">
        <v>50</v>
      </c>
      <c r="AB31" s="3">
        <v>30</v>
      </c>
    </row>
    <row r="32" spans="1:29">
      <c r="A32" s="40" t="s">
        <v>89</v>
      </c>
      <c r="B32" s="17"/>
      <c r="C32" s="17"/>
      <c r="D32" s="17"/>
      <c r="E32" s="17">
        <v>6</v>
      </c>
      <c r="F32" s="17">
        <v>6</v>
      </c>
      <c r="G32" s="17">
        <v>6</v>
      </c>
      <c r="H32" s="17">
        <v>6</v>
      </c>
      <c r="I32" s="17">
        <v>6</v>
      </c>
      <c r="J32" s="17"/>
      <c r="K32" s="17"/>
      <c r="L32" s="17">
        <f>4</f>
        <v>4</v>
      </c>
      <c r="M32" s="17"/>
      <c r="N32" s="17">
        <v>3</v>
      </c>
      <c r="O32" s="17">
        <f>16+3</f>
        <v>19</v>
      </c>
      <c r="P32" s="17">
        <v>3</v>
      </c>
      <c r="Q32" s="17">
        <v>3</v>
      </c>
      <c r="R32" s="17">
        <f>7+3</f>
        <v>10</v>
      </c>
      <c r="S32" s="17">
        <f>2+3</f>
        <v>5</v>
      </c>
      <c r="T32" s="17">
        <v>3</v>
      </c>
      <c r="U32" s="17">
        <f>10+6</f>
        <v>16</v>
      </c>
      <c r="V32" s="17">
        <v>6</v>
      </c>
      <c r="W32" s="17">
        <f>SUM(B32:V32)+30</f>
        <v>132</v>
      </c>
      <c r="X32" s="4"/>
      <c r="Y32" s="21" t="s">
        <v>20</v>
      </c>
      <c r="Z32" s="3">
        <v>50</v>
      </c>
      <c r="AA32" s="3">
        <v>30</v>
      </c>
      <c r="AB32" s="3">
        <v>10</v>
      </c>
    </row>
    <row r="33" spans="1:28">
      <c r="A33" s="40" t="s">
        <v>59</v>
      </c>
      <c r="B33" s="31">
        <f>25+15</f>
        <v>40</v>
      </c>
      <c r="C33" s="41">
        <f>10</f>
        <v>10</v>
      </c>
      <c r="D33" s="17">
        <v>6</v>
      </c>
      <c r="E33" s="17">
        <v>6</v>
      </c>
      <c r="F33" s="17"/>
      <c r="G33" s="17">
        <f>16</f>
        <v>16</v>
      </c>
      <c r="H33" s="17"/>
      <c r="I33" s="17"/>
      <c r="J33" s="17"/>
      <c r="K33" s="45">
        <f>25</f>
        <v>25</v>
      </c>
      <c r="L33" s="17"/>
      <c r="M33" s="45">
        <f>25</f>
        <v>25</v>
      </c>
      <c r="N33" s="17"/>
      <c r="O33" s="17"/>
      <c r="P33" s="17"/>
      <c r="Q33" s="17"/>
      <c r="R33" s="17"/>
      <c r="S33" s="17"/>
      <c r="T33" s="17"/>
      <c r="U33" s="17"/>
      <c r="V33" s="45">
        <f>25</f>
        <v>25</v>
      </c>
      <c r="W33" s="17">
        <f t="shared" si="11"/>
        <v>153</v>
      </c>
      <c r="X33" s="4"/>
      <c r="Y33" s="22" t="s">
        <v>27</v>
      </c>
      <c r="Z33" s="3">
        <v>50</v>
      </c>
      <c r="AA33" s="3">
        <v>30</v>
      </c>
      <c r="AB33" s="3">
        <v>10</v>
      </c>
    </row>
    <row r="34" spans="1:28">
      <c r="A34" s="40" t="s">
        <v>90</v>
      </c>
      <c r="B34" s="17"/>
      <c r="C34" s="17"/>
      <c r="D34" s="17"/>
      <c r="E34" s="17"/>
      <c r="F34" s="17"/>
      <c r="G34" s="17"/>
      <c r="H34" s="17"/>
      <c r="I34" s="17">
        <f>10</f>
        <v>10</v>
      </c>
      <c r="J34" s="17"/>
      <c r="K34" s="17"/>
      <c r="L34" s="17"/>
      <c r="M34" s="17"/>
      <c r="N34" s="17"/>
      <c r="O34" s="17"/>
      <c r="P34" s="17">
        <f>16+3</f>
        <v>19</v>
      </c>
      <c r="Q34" s="17">
        <v>3</v>
      </c>
      <c r="R34" s="17">
        <v>3</v>
      </c>
      <c r="S34" s="17">
        <f>7</f>
        <v>7</v>
      </c>
      <c r="T34" s="17">
        <f>7+3</f>
        <v>10</v>
      </c>
      <c r="U34" s="17">
        <f>3</f>
        <v>3</v>
      </c>
      <c r="V34" s="17"/>
      <c r="W34" s="17">
        <f t="shared" si="11"/>
        <v>55</v>
      </c>
      <c r="X34" s="4"/>
      <c r="Y34" s="30" t="s">
        <v>21</v>
      </c>
      <c r="Z34" s="3">
        <v>50</v>
      </c>
      <c r="AA34" s="3">
        <v>30</v>
      </c>
      <c r="AB34" s="3">
        <v>10</v>
      </c>
    </row>
    <row r="35" spans="1:28">
      <c r="A35" s="48" t="s">
        <v>91</v>
      </c>
      <c r="B35" s="17"/>
      <c r="C35" s="17"/>
      <c r="D35" s="17"/>
      <c r="E35" s="17">
        <v>10</v>
      </c>
      <c r="F35" s="17"/>
      <c r="G35" s="17"/>
      <c r="H35" s="17"/>
      <c r="I35" s="17"/>
      <c r="J35" s="47">
        <f>-10</f>
        <v>-10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>
        <f t="shared" si="11"/>
        <v>0</v>
      </c>
      <c r="X35" s="4"/>
      <c r="Y35" s="23" t="s">
        <v>28</v>
      </c>
      <c r="Z35" s="3">
        <v>50</v>
      </c>
    </row>
    <row r="36" spans="1:28">
      <c r="A36" s="2" t="s">
        <v>9</v>
      </c>
      <c r="B36" s="17">
        <f t="shared" ref="B36:V36" si="12">SUM(B27:B35)</f>
        <v>40</v>
      </c>
      <c r="C36" s="17">
        <f t="shared" si="12"/>
        <v>46</v>
      </c>
      <c r="D36" s="17">
        <f t="shared" si="12"/>
        <v>40</v>
      </c>
      <c r="E36" s="17">
        <f t="shared" si="12"/>
        <v>42</v>
      </c>
      <c r="F36" s="17">
        <f t="shared" si="12"/>
        <v>26</v>
      </c>
      <c r="G36" s="17">
        <f t="shared" si="12"/>
        <v>32</v>
      </c>
      <c r="H36" s="17">
        <f t="shared" si="12"/>
        <v>36</v>
      </c>
      <c r="I36" s="17">
        <f t="shared" si="12"/>
        <v>30</v>
      </c>
      <c r="J36" s="17">
        <f t="shared" si="12"/>
        <v>48</v>
      </c>
      <c r="K36" s="17">
        <f t="shared" si="12"/>
        <v>41</v>
      </c>
      <c r="L36" s="17">
        <f t="shared" si="12"/>
        <v>36</v>
      </c>
      <c r="M36" s="17">
        <f t="shared" si="12"/>
        <v>45</v>
      </c>
      <c r="N36" s="17">
        <f t="shared" si="12"/>
        <v>23</v>
      </c>
      <c r="O36" s="17">
        <f t="shared" si="12"/>
        <v>39</v>
      </c>
      <c r="P36" s="17">
        <f t="shared" si="12"/>
        <v>42</v>
      </c>
      <c r="Q36" s="17">
        <f t="shared" si="12"/>
        <v>12</v>
      </c>
      <c r="R36" s="17">
        <f t="shared" si="12"/>
        <v>44</v>
      </c>
      <c r="S36" s="17">
        <f t="shared" si="12"/>
        <v>30</v>
      </c>
      <c r="T36" s="17">
        <f t="shared" si="12"/>
        <v>25</v>
      </c>
      <c r="U36" s="17">
        <f t="shared" si="12"/>
        <v>52</v>
      </c>
      <c r="V36" s="17">
        <f t="shared" si="12"/>
        <v>42</v>
      </c>
      <c r="W36" s="17">
        <f>SUM(W27:W35)</f>
        <v>851</v>
      </c>
      <c r="X36" s="4"/>
      <c r="Y36" s="6"/>
      <c r="Z36" s="9"/>
      <c r="AA36" s="9"/>
      <c r="AB36" s="9"/>
    </row>
    <row r="37" spans="1:28">
      <c r="A37" s="2" t="s">
        <v>3</v>
      </c>
      <c r="B37" s="17">
        <f>B36</f>
        <v>40</v>
      </c>
      <c r="C37" s="17">
        <f t="shared" ref="C37:V37" si="13">B37+C36</f>
        <v>86</v>
      </c>
      <c r="D37" s="17">
        <f t="shared" si="13"/>
        <v>126</v>
      </c>
      <c r="E37" s="17">
        <f t="shared" si="13"/>
        <v>168</v>
      </c>
      <c r="F37" s="17">
        <f t="shared" si="13"/>
        <v>194</v>
      </c>
      <c r="G37" s="17">
        <f t="shared" si="13"/>
        <v>226</v>
      </c>
      <c r="H37" s="17">
        <f t="shared" si="13"/>
        <v>262</v>
      </c>
      <c r="I37" s="17">
        <f t="shared" si="13"/>
        <v>292</v>
      </c>
      <c r="J37" s="17">
        <f t="shared" si="13"/>
        <v>340</v>
      </c>
      <c r="K37" s="17">
        <f t="shared" si="13"/>
        <v>381</v>
      </c>
      <c r="L37" s="17">
        <f t="shared" si="13"/>
        <v>417</v>
      </c>
      <c r="M37" s="17">
        <f t="shared" si="13"/>
        <v>462</v>
      </c>
      <c r="N37" s="17">
        <f t="shared" si="13"/>
        <v>485</v>
      </c>
      <c r="O37" s="17">
        <f t="shared" si="13"/>
        <v>524</v>
      </c>
      <c r="P37" s="17">
        <f t="shared" si="13"/>
        <v>566</v>
      </c>
      <c r="Q37" s="17">
        <f t="shared" si="13"/>
        <v>578</v>
      </c>
      <c r="R37" s="17">
        <f t="shared" si="13"/>
        <v>622</v>
      </c>
      <c r="S37" s="17">
        <f t="shared" si="13"/>
        <v>652</v>
      </c>
      <c r="T37" s="17">
        <f t="shared" si="13"/>
        <v>677</v>
      </c>
      <c r="U37" s="17">
        <f t="shared" si="13"/>
        <v>729</v>
      </c>
      <c r="V37" s="17">
        <f t="shared" si="13"/>
        <v>771</v>
      </c>
      <c r="W37" s="17">
        <f>SUM(W27:W35)</f>
        <v>851</v>
      </c>
      <c r="X37" s="4"/>
      <c r="Y37" s="20"/>
      <c r="Z37" s="3"/>
      <c r="AA37" s="3"/>
      <c r="AB37" s="3"/>
    </row>
    <row r="38" spans="1:28">
      <c r="A38" s="38" t="s">
        <v>23</v>
      </c>
      <c r="B38" s="17">
        <v>1</v>
      </c>
      <c r="C38" s="17">
        <v>2</v>
      </c>
      <c r="D38" s="17">
        <v>3</v>
      </c>
      <c r="E38" s="17">
        <v>4</v>
      </c>
      <c r="F38" s="17">
        <v>5</v>
      </c>
      <c r="G38" s="17">
        <v>6</v>
      </c>
      <c r="H38" s="17">
        <v>7</v>
      </c>
      <c r="I38" s="29">
        <v>8</v>
      </c>
      <c r="J38" s="17">
        <v>9</v>
      </c>
      <c r="K38" s="17">
        <v>10</v>
      </c>
      <c r="L38" s="29">
        <v>11</v>
      </c>
      <c r="M38" s="17">
        <v>12</v>
      </c>
      <c r="N38" s="29">
        <v>13</v>
      </c>
      <c r="O38" s="17">
        <v>14</v>
      </c>
      <c r="P38" s="29">
        <v>15</v>
      </c>
      <c r="Q38" s="29">
        <v>16</v>
      </c>
      <c r="R38" s="29">
        <v>17</v>
      </c>
      <c r="S38" s="17">
        <v>18</v>
      </c>
      <c r="T38" s="29">
        <v>19</v>
      </c>
      <c r="U38" s="17">
        <v>20</v>
      </c>
      <c r="V38" s="17">
        <v>21</v>
      </c>
      <c r="W38" s="17" t="s">
        <v>2</v>
      </c>
      <c r="X38" s="4"/>
      <c r="Y38" s="21"/>
      <c r="Z38" s="3"/>
      <c r="AA38" s="3"/>
      <c r="AB38" s="3"/>
    </row>
    <row r="39" spans="1:28">
      <c r="A39" s="50" t="s">
        <v>50</v>
      </c>
      <c r="B39" s="17"/>
      <c r="C39" s="17"/>
      <c r="D39" s="17"/>
      <c r="E39" s="17">
        <f>16</f>
        <v>16</v>
      </c>
      <c r="F39" s="17"/>
      <c r="G39" s="17"/>
      <c r="H39" s="17"/>
      <c r="I39" s="31">
        <f>25+15</f>
        <v>40</v>
      </c>
      <c r="J39" s="46">
        <f>2+15</f>
        <v>17</v>
      </c>
      <c r="K39" s="46">
        <v>15</v>
      </c>
      <c r="L39" s="46">
        <f>20+15</f>
        <v>35</v>
      </c>
      <c r="M39" s="46">
        <f>2+15</f>
        <v>17</v>
      </c>
      <c r="N39" s="46">
        <v>15</v>
      </c>
      <c r="O39" s="46">
        <v>15</v>
      </c>
      <c r="P39" s="31">
        <f>25+15</f>
        <v>40</v>
      </c>
      <c r="Q39" s="46">
        <v>15</v>
      </c>
      <c r="R39" s="31">
        <f>25+15</f>
        <v>40</v>
      </c>
      <c r="S39" s="46">
        <f>9+15</f>
        <v>24</v>
      </c>
      <c r="T39" s="46">
        <v>15</v>
      </c>
      <c r="U39" s="46">
        <f>16+15</f>
        <v>31</v>
      </c>
      <c r="V39" s="46">
        <v>15</v>
      </c>
      <c r="W39" s="46">
        <f>SUM(B39:V39)+100+30</f>
        <v>480</v>
      </c>
      <c r="X39" s="4"/>
      <c r="Y39" s="22"/>
      <c r="Z39" s="3"/>
      <c r="AA39" s="3"/>
      <c r="AB39" s="3"/>
    </row>
    <row r="40" spans="1:28">
      <c r="A40" s="40" t="s">
        <v>69</v>
      </c>
      <c r="B40" s="17"/>
      <c r="C40" s="17"/>
      <c r="D40" s="17"/>
      <c r="E40" s="17"/>
      <c r="F40" s="17"/>
      <c r="G40" s="17"/>
      <c r="H40" s="17"/>
      <c r="I40" s="17">
        <f>9</f>
        <v>9</v>
      </c>
      <c r="J40" s="17">
        <f>1</f>
        <v>1</v>
      </c>
      <c r="K40" s="17"/>
      <c r="L40" s="17"/>
      <c r="M40" s="17"/>
      <c r="N40" s="17">
        <f>10</f>
        <v>10</v>
      </c>
      <c r="O40" s="17"/>
      <c r="P40" s="17">
        <f>12</f>
        <v>12</v>
      </c>
      <c r="Q40" s="17"/>
      <c r="R40" s="17">
        <f>14+5</f>
        <v>19</v>
      </c>
      <c r="S40" s="17">
        <f>4</f>
        <v>4</v>
      </c>
      <c r="T40" s="17"/>
      <c r="U40" s="17">
        <f>6</f>
        <v>6</v>
      </c>
      <c r="V40" s="17"/>
      <c r="W40" s="17">
        <f>SUM(B40:V40)</f>
        <v>61</v>
      </c>
      <c r="X40" s="4"/>
      <c r="Y40" s="30"/>
      <c r="Z40" s="3"/>
      <c r="AA40" s="3"/>
      <c r="AB40" s="3"/>
    </row>
    <row r="41" spans="1:28">
      <c r="A41" s="40" t="s">
        <v>55</v>
      </c>
      <c r="B41" s="17"/>
      <c r="C41" s="17"/>
      <c r="D41" s="17"/>
      <c r="E41" s="17"/>
      <c r="F41" s="17"/>
      <c r="G41" s="17"/>
      <c r="H41" s="17"/>
      <c r="I41" s="17">
        <f>4</f>
        <v>4</v>
      </c>
      <c r="J41" s="17"/>
      <c r="K41" s="17"/>
      <c r="L41" s="17"/>
      <c r="M41" s="17"/>
      <c r="N41" s="17"/>
      <c r="O41" s="17"/>
      <c r="P41" s="17"/>
      <c r="Q41" s="45">
        <f>25</f>
        <v>25</v>
      </c>
      <c r="R41" s="17"/>
      <c r="S41" s="17"/>
      <c r="T41" s="45">
        <f>25</f>
        <v>25</v>
      </c>
      <c r="U41" s="17"/>
      <c r="V41" s="17"/>
      <c r="W41" s="17">
        <f>SUM(B41:V41)</f>
        <v>54</v>
      </c>
      <c r="X41" s="4"/>
      <c r="Y41" s="23"/>
      <c r="Z41" s="3"/>
    </row>
    <row r="42" spans="1:28">
      <c r="A42" s="40" t="s">
        <v>70</v>
      </c>
      <c r="B42" s="17">
        <v>7</v>
      </c>
      <c r="C42" s="17"/>
      <c r="D42" s="17">
        <f>16</f>
        <v>16</v>
      </c>
      <c r="E42" s="17"/>
      <c r="F42" s="17">
        <f>6</f>
        <v>6</v>
      </c>
      <c r="G42" s="17">
        <f>9</f>
        <v>9</v>
      </c>
      <c r="H42" s="17"/>
      <c r="I42" s="17"/>
      <c r="J42" s="17"/>
      <c r="K42" s="17">
        <f>6</f>
        <v>6</v>
      </c>
      <c r="L42" s="17"/>
      <c r="M42" s="17">
        <f>9</f>
        <v>9</v>
      </c>
      <c r="N42" s="17"/>
      <c r="O42" s="17">
        <f>14</f>
        <v>14</v>
      </c>
      <c r="P42" s="17"/>
      <c r="Q42" s="17"/>
      <c r="R42" s="17"/>
      <c r="S42" s="17"/>
      <c r="T42" s="17"/>
      <c r="U42" s="17"/>
      <c r="V42" s="17"/>
      <c r="W42" s="17">
        <f t="shared" ref="W42:W44" si="14">SUM(B42:V42)</f>
        <v>67</v>
      </c>
      <c r="X42" s="4"/>
    </row>
    <row r="43" spans="1:28">
      <c r="A43" s="40" t="s">
        <v>71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>
        <f t="shared" si="14"/>
        <v>0</v>
      </c>
      <c r="X43" s="4"/>
      <c r="Y43" s="6"/>
      <c r="Z43" s="1"/>
    </row>
    <row r="44" spans="1:28">
      <c r="A44" s="40" t="s">
        <v>39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f>9</f>
        <v>9</v>
      </c>
      <c r="U44" s="17"/>
      <c r="V44" s="17"/>
      <c r="W44" s="17">
        <f t="shared" si="14"/>
        <v>9</v>
      </c>
      <c r="X44" s="4"/>
      <c r="Y44" s="6"/>
      <c r="Z44" s="1"/>
    </row>
    <row r="45" spans="1:28">
      <c r="A45" s="40" t="s">
        <v>42</v>
      </c>
      <c r="B45" s="17"/>
      <c r="C45" s="17"/>
      <c r="D45" s="17"/>
      <c r="E45" s="17"/>
      <c r="F45" s="17"/>
      <c r="G45" s="17"/>
      <c r="H45" s="17"/>
      <c r="I45" s="17">
        <f>14</f>
        <v>14</v>
      </c>
      <c r="J45" s="17">
        <f>8+5</f>
        <v>13</v>
      </c>
      <c r="K45" s="17">
        <v>5</v>
      </c>
      <c r="L45" s="17">
        <f>5+5</f>
        <v>10</v>
      </c>
      <c r="M45" s="17">
        <v>5</v>
      </c>
      <c r="N45" s="17">
        <f>16+10</f>
        <v>26</v>
      </c>
      <c r="O45" s="17">
        <v>10</v>
      </c>
      <c r="P45" s="17">
        <f>8+10</f>
        <v>18</v>
      </c>
      <c r="Q45" s="17">
        <v>10</v>
      </c>
      <c r="R45" s="17">
        <f>5</f>
        <v>5</v>
      </c>
      <c r="S45" s="17"/>
      <c r="T45" s="17"/>
      <c r="U45" s="17"/>
      <c r="V45" s="17"/>
      <c r="W45" s="17">
        <f>SUM(B45:V45)</f>
        <v>116</v>
      </c>
      <c r="X45" s="4"/>
      <c r="Y45" s="6"/>
      <c r="Z45" s="1"/>
    </row>
    <row r="46" spans="1:28">
      <c r="A46" s="48" t="s">
        <v>72</v>
      </c>
      <c r="B46" s="17"/>
      <c r="C46" s="17"/>
      <c r="D46" s="17"/>
      <c r="E46" s="17"/>
      <c r="F46" s="17"/>
      <c r="G46" s="17"/>
      <c r="H46" s="17"/>
      <c r="I46" s="17">
        <f>3</f>
        <v>3</v>
      </c>
      <c r="J46" s="17"/>
      <c r="K46" s="17"/>
      <c r="L46" s="17"/>
      <c r="M46" s="17"/>
      <c r="N46" s="17"/>
      <c r="O46" s="17"/>
      <c r="P46" s="17">
        <f>6</f>
        <v>6</v>
      </c>
      <c r="Q46" s="17"/>
      <c r="R46" s="47">
        <f>-10</f>
        <v>-10</v>
      </c>
      <c r="S46" s="47"/>
      <c r="T46" s="47"/>
      <c r="U46" s="47"/>
      <c r="V46" s="47"/>
      <c r="W46" s="47">
        <f>SUM(B46:V46)</f>
        <v>-1</v>
      </c>
      <c r="X46" s="4"/>
      <c r="Y46" s="6"/>
      <c r="Z46" s="1"/>
    </row>
    <row r="47" spans="1:28">
      <c r="A47" s="40" t="s">
        <v>73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>
        <f>SUM(B47:V47)</f>
        <v>0</v>
      </c>
      <c r="X47" s="4"/>
      <c r="Y47" s="6"/>
      <c r="Z47" s="1"/>
    </row>
    <row r="48" spans="1:28">
      <c r="A48" s="2" t="s">
        <v>9</v>
      </c>
      <c r="B48" s="17">
        <f t="shared" ref="B48:V48" si="15">SUM(B39:B47)</f>
        <v>7</v>
      </c>
      <c r="C48" s="17">
        <f t="shared" si="15"/>
        <v>0</v>
      </c>
      <c r="D48" s="17">
        <f t="shared" si="15"/>
        <v>16</v>
      </c>
      <c r="E48" s="17">
        <f t="shared" si="15"/>
        <v>16</v>
      </c>
      <c r="F48" s="17">
        <f t="shared" si="15"/>
        <v>6</v>
      </c>
      <c r="G48" s="17">
        <f t="shared" si="15"/>
        <v>9</v>
      </c>
      <c r="H48" s="17">
        <f t="shared" si="15"/>
        <v>0</v>
      </c>
      <c r="I48" s="17">
        <f t="shared" si="15"/>
        <v>70</v>
      </c>
      <c r="J48" s="17">
        <f t="shared" si="15"/>
        <v>31</v>
      </c>
      <c r="K48" s="17">
        <f t="shared" si="15"/>
        <v>26</v>
      </c>
      <c r="L48" s="17">
        <f t="shared" si="15"/>
        <v>45</v>
      </c>
      <c r="M48" s="17">
        <f t="shared" si="15"/>
        <v>31</v>
      </c>
      <c r="N48" s="17">
        <f t="shared" si="15"/>
        <v>51</v>
      </c>
      <c r="O48" s="17">
        <f t="shared" si="15"/>
        <v>39</v>
      </c>
      <c r="P48" s="17">
        <f t="shared" si="15"/>
        <v>76</v>
      </c>
      <c r="Q48" s="17">
        <f t="shared" si="15"/>
        <v>50</v>
      </c>
      <c r="R48" s="17">
        <f t="shared" si="15"/>
        <v>54</v>
      </c>
      <c r="S48" s="17">
        <f t="shared" si="15"/>
        <v>28</v>
      </c>
      <c r="T48" s="17">
        <f t="shared" si="15"/>
        <v>49</v>
      </c>
      <c r="U48" s="17">
        <f t="shared" si="15"/>
        <v>37</v>
      </c>
      <c r="V48" s="17">
        <f t="shared" si="15"/>
        <v>15</v>
      </c>
      <c r="W48" s="17">
        <f>SUM(W39:W47)</f>
        <v>786</v>
      </c>
      <c r="X48" s="4"/>
      <c r="Y48" s="6"/>
      <c r="Z48" s="1"/>
    </row>
    <row r="49" spans="1:26">
      <c r="A49" s="2" t="s">
        <v>3</v>
      </c>
      <c r="B49" s="17">
        <f>B48</f>
        <v>7</v>
      </c>
      <c r="C49" s="17">
        <f t="shared" ref="C49:V49" si="16">B49+C48</f>
        <v>7</v>
      </c>
      <c r="D49" s="17">
        <f t="shared" si="16"/>
        <v>23</v>
      </c>
      <c r="E49" s="17">
        <f t="shared" si="16"/>
        <v>39</v>
      </c>
      <c r="F49" s="17">
        <f t="shared" si="16"/>
        <v>45</v>
      </c>
      <c r="G49" s="17">
        <f t="shared" si="16"/>
        <v>54</v>
      </c>
      <c r="H49" s="17">
        <f t="shared" si="16"/>
        <v>54</v>
      </c>
      <c r="I49" s="17">
        <f t="shared" si="16"/>
        <v>124</v>
      </c>
      <c r="J49" s="17">
        <f t="shared" si="16"/>
        <v>155</v>
      </c>
      <c r="K49" s="17">
        <f t="shared" si="16"/>
        <v>181</v>
      </c>
      <c r="L49" s="17">
        <f t="shared" si="16"/>
        <v>226</v>
      </c>
      <c r="M49" s="17">
        <f t="shared" si="16"/>
        <v>257</v>
      </c>
      <c r="N49" s="17">
        <f t="shared" si="16"/>
        <v>308</v>
      </c>
      <c r="O49" s="17">
        <f t="shared" si="16"/>
        <v>347</v>
      </c>
      <c r="P49" s="17">
        <f t="shared" si="16"/>
        <v>423</v>
      </c>
      <c r="Q49" s="17">
        <f t="shared" si="16"/>
        <v>473</v>
      </c>
      <c r="R49" s="17">
        <f t="shared" si="16"/>
        <v>527</v>
      </c>
      <c r="S49" s="17">
        <f t="shared" si="16"/>
        <v>555</v>
      </c>
      <c r="T49" s="17">
        <f t="shared" si="16"/>
        <v>604</v>
      </c>
      <c r="U49" s="17">
        <f t="shared" si="16"/>
        <v>641</v>
      </c>
      <c r="V49" s="17">
        <f t="shared" si="16"/>
        <v>656</v>
      </c>
      <c r="W49" s="17">
        <f>SUM(W39:W47)</f>
        <v>786</v>
      </c>
      <c r="X49" s="4"/>
      <c r="Y49" s="6"/>
      <c r="Z49" s="1"/>
    </row>
    <row r="50" spans="1:26">
      <c r="A50" s="38" t="s">
        <v>33</v>
      </c>
      <c r="B50" s="17">
        <v>1</v>
      </c>
      <c r="C50" s="17">
        <v>2</v>
      </c>
      <c r="D50" s="17">
        <v>3</v>
      </c>
      <c r="E50" s="17">
        <v>4</v>
      </c>
      <c r="F50" s="17">
        <v>5</v>
      </c>
      <c r="G50" s="17">
        <v>6</v>
      </c>
      <c r="H50" s="17">
        <v>7</v>
      </c>
      <c r="I50" s="17">
        <v>8</v>
      </c>
      <c r="J50" s="17">
        <v>9</v>
      </c>
      <c r="K50" s="17">
        <v>10</v>
      </c>
      <c r="L50" s="17">
        <v>11</v>
      </c>
      <c r="M50" s="17">
        <v>12</v>
      </c>
      <c r="N50" s="17">
        <v>13</v>
      </c>
      <c r="O50" s="17">
        <v>14</v>
      </c>
      <c r="P50" s="17">
        <v>15</v>
      </c>
      <c r="Q50" s="17">
        <v>16</v>
      </c>
      <c r="R50" s="17">
        <v>17</v>
      </c>
      <c r="S50" s="17">
        <v>18</v>
      </c>
      <c r="T50" s="17">
        <v>19</v>
      </c>
      <c r="U50" s="17">
        <v>20</v>
      </c>
      <c r="V50" s="17">
        <v>21</v>
      </c>
      <c r="W50" s="17" t="s">
        <v>2</v>
      </c>
      <c r="X50" s="4"/>
      <c r="Y50" s="6"/>
      <c r="Z50" s="1"/>
    </row>
    <row r="51" spans="1:26">
      <c r="A51" s="48" t="s">
        <v>98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47">
        <f>-10</f>
        <v>-10</v>
      </c>
      <c r="T51" s="47"/>
      <c r="U51" s="47"/>
      <c r="V51" s="47"/>
      <c r="W51" s="47">
        <f>SUM(B51:V51)</f>
        <v>-10</v>
      </c>
      <c r="X51" s="4"/>
      <c r="Y51" s="6"/>
      <c r="Z51" s="1"/>
    </row>
    <row r="52" spans="1:26">
      <c r="A52" s="40" t="s">
        <v>99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>
        <f>14</f>
        <v>14</v>
      </c>
      <c r="U52" s="17"/>
      <c r="V52" s="17"/>
      <c r="W52" s="17">
        <f t="shared" ref="W52" si="17">SUM(B52:V52)</f>
        <v>14</v>
      </c>
      <c r="X52" s="4"/>
      <c r="Y52" s="6"/>
      <c r="Z52" s="1"/>
    </row>
    <row r="53" spans="1:26">
      <c r="A53" s="48" t="s">
        <v>100</v>
      </c>
      <c r="B53" s="44">
        <v>10</v>
      </c>
      <c r="C53" s="17"/>
      <c r="D53" s="17"/>
      <c r="E53" s="17"/>
      <c r="F53" s="47">
        <f>-10</f>
        <v>-10</v>
      </c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>
        <f t="shared" ref="W53:W58" si="18">SUM(B53:V53)</f>
        <v>0</v>
      </c>
      <c r="X53" s="4"/>
      <c r="Y53" s="6"/>
      <c r="Z53" s="1"/>
    </row>
    <row r="54" spans="1:26">
      <c r="A54" s="40" t="s">
        <v>101</v>
      </c>
      <c r="B54" s="17"/>
      <c r="C54" s="17"/>
      <c r="D54" s="17"/>
      <c r="E54" s="17"/>
      <c r="F54" s="17"/>
      <c r="G54" s="17"/>
      <c r="H54" s="17"/>
      <c r="I54" s="17"/>
      <c r="J54" s="17"/>
      <c r="K54" s="17">
        <f>8</f>
        <v>8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>
        <f>9</f>
        <v>9</v>
      </c>
      <c r="W54" s="17">
        <f>SUM(B54:V54)</f>
        <v>17</v>
      </c>
      <c r="X54" s="4"/>
      <c r="Y54" s="4"/>
      <c r="Z54" s="1"/>
    </row>
    <row r="55" spans="1:26">
      <c r="A55" s="40" t="s">
        <v>102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>
        <f t="shared" si="18"/>
        <v>0</v>
      </c>
      <c r="X55" s="4"/>
      <c r="Y55" s="6"/>
      <c r="Z55" s="1"/>
    </row>
    <row r="56" spans="1:26">
      <c r="A56" s="40" t="s">
        <v>103</v>
      </c>
      <c r="B56" s="17">
        <f>12+3</f>
        <v>15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45">
        <f>25</f>
        <v>25</v>
      </c>
      <c r="P56" s="17"/>
      <c r="Q56" s="17"/>
      <c r="R56" s="17"/>
      <c r="S56" s="17"/>
      <c r="T56" s="17"/>
      <c r="U56" s="17"/>
      <c r="V56" s="17"/>
      <c r="W56" s="17">
        <f t="shared" si="18"/>
        <v>40</v>
      </c>
      <c r="X56" s="4"/>
      <c r="Y56" s="6"/>
      <c r="Z56" s="1"/>
    </row>
    <row r="57" spans="1:26">
      <c r="A57" s="40" t="s">
        <v>104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>
        <f>2</f>
        <v>2</v>
      </c>
      <c r="O57" s="17"/>
      <c r="P57" s="17"/>
      <c r="Q57" s="17"/>
      <c r="R57" s="17"/>
      <c r="S57" s="17"/>
      <c r="T57" s="17"/>
      <c r="U57" s="17"/>
      <c r="V57" s="17"/>
      <c r="W57" s="17">
        <f t="shared" si="18"/>
        <v>2</v>
      </c>
      <c r="X57" s="4"/>
      <c r="Y57" s="6"/>
      <c r="Z57" s="1"/>
    </row>
    <row r="58" spans="1:26">
      <c r="A58" s="48" t="s">
        <v>105</v>
      </c>
      <c r="B58" s="17"/>
      <c r="C58" s="17"/>
      <c r="D58" s="17"/>
      <c r="E58" s="17"/>
      <c r="F58" s="17"/>
      <c r="G58" s="17"/>
      <c r="H58" s="17"/>
      <c r="I58" s="17"/>
      <c r="J58" s="47">
        <f>-10</f>
        <v>-10</v>
      </c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>
        <f t="shared" si="18"/>
        <v>-10</v>
      </c>
      <c r="X58" s="4"/>
      <c r="Y58" s="6"/>
      <c r="Z58" s="1"/>
    </row>
    <row r="59" spans="1:26">
      <c r="A59" s="40" t="s">
        <v>106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>
        <f>SUM(B59:V59)</f>
        <v>0</v>
      </c>
      <c r="X59" s="4"/>
      <c r="Y59" s="6"/>
      <c r="Z59" s="1"/>
    </row>
    <row r="60" spans="1:26">
      <c r="A60" s="2" t="s">
        <v>9</v>
      </c>
      <c r="B60" s="17">
        <f t="shared" ref="B60:V60" si="19">SUM(B51:B59)</f>
        <v>25</v>
      </c>
      <c r="C60" s="17">
        <f t="shared" si="19"/>
        <v>0</v>
      </c>
      <c r="D60" s="17">
        <f t="shared" si="19"/>
        <v>0</v>
      </c>
      <c r="E60" s="17">
        <f t="shared" si="19"/>
        <v>0</v>
      </c>
      <c r="F60" s="17">
        <f t="shared" si="19"/>
        <v>-10</v>
      </c>
      <c r="G60" s="17">
        <f t="shared" si="19"/>
        <v>0</v>
      </c>
      <c r="H60" s="17">
        <f t="shared" si="19"/>
        <v>0</v>
      </c>
      <c r="I60" s="17">
        <f t="shared" si="19"/>
        <v>0</v>
      </c>
      <c r="J60" s="17">
        <f t="shared" si="19"/>
        <v>-10</v>
      </c>
      <c r="K60" s="17">
        <f t="shared" si="19"/>
        <v>8</v>
      </c>
      <c r="L60" s="17">
        <f t="shared" si="19"/>
        <v>0</v>
      </c>
      <c r="M60" s="17">
        <f t="shared" si="19"/>
        <v>0</v>
      </c>
      <c r="N60" s="17">
        <f t="shared" si="19"/>
        <v>2</v>
      </c>
      <c r="O60" s="17">
        <f t="shared" si="19"/>
        <v>25</v>
      </c>
      <c r="P60" s="17">
        <f t="shared" si="19"/>
        <v>0</v>
      </c>
      <c r="Q60" s="17">
        <f t="shared" si="19"/>
        <v>0</v>
      </c>
      <c r="R60" s="17">
        <f t="shared" si="19"/>
        <v>0</v>
      </c>
      <c r="S60" s="17">
        <f t="shared" si="19"/>
        <v>-10</v>
      </c>
      <c r="T60" s="17">
        <f t="shared" si="19"/>
        <v>14</v>
      </c>
      <c r="U60" s="17">
        <f t="shared" si="19"/>
        <v>0</v>
      </c>
      <c r="V60" s="17">
        <f t="shared" si="19"/>
        <v>9</v>
      </c>
      <c r="W60" s="17">
        <f>SUM(W51:W59)</f>
        <v>53</v>
      </c>
      <c r="X60" s="4"/>
      <c r="Y60" s="6"/>
      <c r="Z60" s="1"/>
    </row>
    <row r="61" spans="1:26">
      <c r="A61" s="2" t="s">
        <v>3</v>
      </c>
      <c r="B61" s="17">
        <f>B60</f>
        <v>25</v>
      </c>
      <c r="C61" s="17">
        <f t="shared" ref="C61:V61" si="20">B61+C60</f>
        <v>25</v>
      </c>
      <c r="D61" s="17">
        <f t="shared" si="20"/>
        <v>25</v>
      </c>
      <c r="E61" s="17">
        <f t="shared" si="20"/>
        <v>25</v>
      </c>
      <c r="F61" s="17">
        <f t="shared" si="20"/>
        <v>15</v>
      </c>
      <c r="G61" s="17">
        <f t="shared" si="20"/>
        <v>15</v>
      </c>
      <c r="H61" s="17">
        <f t="shared" si="20"/>
        <v>15</v>
      </c>
      <c r="I61" s="17">
        <f t="shared" si="20"/>
        <v>15</v>
      </c>
      <c r="J61" s="17">
        <f t="shared" si="20"/>
        <v>5</v>
      </c>
      <c r="K61" s="17">
        <f t="shared" si="20"/>
        <v>13</v>
      </c>
      <c r="L61" s="17">
        <f t="shared" si="20"/>
        <v>13</v>
      </c>
      <c r="M61" s="17">
        <f t="shared" si="20"/>
        <v>13</v>
      </c>
      <c r="N61" s="17">
        <f t="shared" si="20"/>
        <v>15</v>
      </c>
      <c r="O61" s="17">
        <f t="shared" si="20"/>
        <v>40</v>
      </c>
      <c r="P61" s="17">
        <f t="shared" si="20"/>
        <v>40</v>
      </c>
      <c r="Q61" s="17">
        <f t="shared" si="20"/>
        <v>40</v>
      </c>
      <c r="R61" s="17">
        <f t="shared" si="20"/>
        <v>40</v>
      </c>
      <c r="S61" s="17">
        <f t="shared" si="20"/>
        <v>30</v>
      </c>
      <c r="T61" s="17">
        <f t="shared" si="20"/>
        <v>44</v>
      </c>
      <c r="U61" s="17">
        <f t="shared" si="20"/>
        <v>44</v>
      </c>
      <c r="V61" s="17">
        <f t="shared" si="20"/>
        <v>53</v>
      </c>
      <c r="W61" s="17">
        <f>SUM(W51:W59)</f>
        <v>53</v>
      </c>
      <c r="X61" s="1"/>
      <c r="Y61" s="6"/>
      <c r="Z61" s="1"/>
    </row>
    <row r="62" spans="1:26">
      <c r="A62" s="38" t="s">
        <v>37</v>
      </c>
      <c r="B62" s="17">
        <v>1</v>
      </c>
      <c r="C62" s="17">
        <v>2</v>
      </c>
      <c r="D62" s="17">
        <v>3</v>
      </c>
      <c r="E62" s="17">
        <v>4</v>
      </c>
      <c r="F62" s="29">
        <v>5</v>
      </c>
      <c r="G62" s="29">
        <v>6</v>
      </c>
      <c r="H62" s="29">
        <v>7</v>
      </c>
      <c r="I62" s="17">
        <v>8</v>
      </c>
      <c r="J62" s="17">
        <v>9</v>
      </c>
      <c r="K62" s="17">
        <v>10</v>
      </c>
      <c r="L62" s="17">
        <v>11</v>
      </c>
      <c r="M62" s="17">
        <v>12</v>
      </c>
      <c r="N62" s="17">
        <v>13</v>
      </c>
      <c r="O62" s="17">
        <v>14</v>
      </c>
      <c r="P62" s="17">
        <v>15</v>
      </c>
      <c r="Q62" s="17">
        <v>16</v>
      </c>
      <c r="R62" s="17">
        <v>17</v>
      </c>
      <c r="S62" s="17">
        <v>18</v>
      </c>
      <c r="T62" s="17">
        <v>19</v>
      </c>
      <c r="U62" s="17">
        <v>20</v>
      </c>
      <c r="V62" s="17">
        <v>21</v>
      </c>
      <c r="W62" s="17" t="s">
        <v>2</v>
      </c>
      <c r="X62" s="4"/>
      <c r="Y62" s="6"/>
      <c r="Z62" s="1"/>
    </row>
    <row r="63" spans="1:26">
      <c r="A63" s="48" t="s">
        <v>53</v>
      </c>
      <c r="B63" s="17"/>
      <c r="C63" s="17">
        <f>12</f>
        <v>12</v>
      </c>
      <c r="D63" s="17">
        <f>5</f>
        <v>5</v>
      </c>
      <c r="E63" s="17">
        <f>16</f>
        <v>16</v>
      </c>
      <c r="F63" s="17">
        <f>20</f>
        <v>20</v>
      </c>
      <c r="G63" s="17">
        <f>4+10</f>
        <v>14</v>
      </c>
      <c r="H63" s="17">
        <f>12+10</f>
        <v>22</v>
      </c>
      <c r="I63" s="17"/>
      <c r="J63" s="17"/>
      <c r="K63" s="17"/>
      <c r="L63" s="17"/>
      <c r="M63" s="17"/>
      <c r="N63" s="47">
        <f>-10</f>
        <v>-10</v>
      </c>
      <c r="O63" s="47"/>
      <c r="P63" s="47"/>
      <c r="Q63" s="47"/>
      <c r="R63" s="47"/>
      <c r="S63" s="47"/>
      <c r="T63" s="47"/>
      <c r="U63" s="47"/>
      <c r="V63" s="47"/>
      <c r="W63" s="47">
        <f>SUM(B63:V63)</f>
        <v>79</v>
      </c>
      <c r="X63" s="4"/>
      <c r="Y63" s="4"/>
      <c r="Z63" s="1"/>
    </row>
    <row r="64" spans="1:26">
      <c r="A64" s="42" t="s">
        <v>49</v>
      </c>
      <c r="B64" s="17"/>
      <c r="C64" s="17">
        <f>20+6</f>
        <v>26</v>
      </c>
      <c r="D64" s="41">
        <f>20+10</f>
        <v>30</v>
      </c>
      <c r="E64" s="41">
        <v>10</v>
      </c>
      <c r="F64" s="41">
        <f>16+10</f>
        <v>26</v>
      </c>
      <c r="G64" s="41">
        <f>20+10</f>
        <v>30</v>
      </c>
      <c r="H64" s="49">
        <f>25+10</f>
        <v>35</v>
      </c>
      <c r="I64" s="41">
        <v>10</v>
      </c>
      <c r="J64" s="41">
        <v>10</v>
      </c>
      <c r="K64" s="41">
        <f>14+10</f>
        <v>24</v>
      </c>
      <c r="L64" s="41">
        <v>10</v>
      </c>
      <c r="M64" s="41">
        <f>16+10</f>
        <v>26</v>
      </c>
      <c r="N64" s="41">
        <f>20+10</f>
        <v>30</v>
      </c>
      <c r="O64" s="41">
        <v>10</v>
      </c>
      <c r="P64" s="41">
        <v>10</v>
      </c>
      <c r="Q64" s="41">
        <v>10</v>
      </c>
      <c r="R64" s="41">
        <v>10</v>
      </c>
      <c r="S64" s="41">
        <v>10</v>
      </c>
      <c r="T64" s="41">
        <v>10</v>
      </c>
      <c r="U64" s="41">
        <v>10</v>
      </c>
      <c r="V64" s="41">
        <f>14+10</f>
        <v>24</v>
      </c>
      <c r="W64" s="41">
        <f>SUM(B64:V64)+50</f>
        <v>411</v>
      </c>
      <c r="X64" s="4"/>
      <c r="Y64" s="1"/>
      <c r="Z64" s="1"/>
    </row>
    <row r="65" spans="1:26">
      <c r="A65" s="40" t="s">
        <v>84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>
        <f>16</f>
        <v>16</v>
      </c>
      <c r="T65" s="17"/>
      <c r="U65" s="17"/>
      <c r="V65" s="17"/>
      <c r="W65" s="17">
        <f t="shared" ref="W65" si="21">SUM(B65:V65)</f>
        <v>16</v>
      </c>
      <c r="X65" s="4"/>
      <c r="Y65" s="1"/>
      <c r="Z65" s="1"/>
    </row>
    <row r="66" spans="1:26">
      <c r="A66" s="40" t="s">
        <v>85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>
        <f>SUM(B66:V66)</f>
        <v>0</v>
      </c>
      <c r="X66" s="4"/>
      <c r="Y66" s="1"/>
      <c r="Z66" s="1"/>
    </row>
    <row r="67" spans="1:26">
      <c r="A67" s="40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>
        <f>SUM(B67:V67)</f>
        <v>0</v>
      </c>
      <c r="X67" s="4"/>
      <c r="Y67" s="1"/>
      <c r="Z67" s="1"/>
    </row>
    <row r="68" spans="1:26">
      <c r="A68" s="40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>
        <f t="shared" ref="W68:W70" si="22">SUM(B68:V68)</f>
        <v>0</v>
      </c>
      <c r="X68" s="4"/>
      <c r="Y68" s="1"/>
      <c r="Z68" s="1"/>
    </row>
    <row r="69" spans="1:26">
      <c r="A69" s="40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>
        <f t="shared" si="22"/>
        <v>0</v>
      </c>
      <c r="X69" s="4"/>
      <c r="Y69" s="1"/>
      <c r="Z69" s="1"/>
    </row>
    <row r="70" spans="1:26">
      <c r="A70" s="40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>
        <f t="shared" si="22"/>
        <v>0</v>
      </c>
      <c r="X70" s="4"/>
      <c r="Y70" s="1"/>
      <c r="Z70" s="1"/>
    </row>
    <row r="71" spans="1:26">
      <c r="A71" s="40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>
        <f>SUM(B71:V71)</f>
        <v>0</v>
      </c>
      <c r="X71" s="4"/>
      <c r="Y71" s="1"/>
      <c r="Z71" s="1"/>
    </row>
    <row r="72" spans="1:26">
      <c r="A72" s="2" t="s">
        <v>9</v>
      </c>
      <c r="B72" s="17">
        <f t="shared" ref="B72:V72" si="23">SUM(B63:B71)</f>
        <v>0</v>
      </c>
      <c r="C72" s="17">
        <f t="shared" si="23"/>
        <v>38</v>
      </c>
      <c r="D72" s="17">
        <f t="shared" si="23"/>
        <v>35</v>
      </c>
      <c r="E72" s="17">
        <f t="shared" si="23"/>
        <v>26</v>
      </c>
      <c r="F72" s="17">
        <f t="shared" si="23"/>
        <v>46</v>
      </c>
      <c r="G72" s="17">
        <f t="shared" si="23"/>
        <v>44</v>
      </c>
      <c r="H72" s="17">
        <f t="shared" si="23"/>
        <v>57</v>
      </c>
      <c r="I72" s="17">
        <f t="shared" si="23"/>
        <v>10</v>
      </c>
      <c r="J72" s="17">
        <f t="shared" si="23"/>
        <v>10</v>
      </c>
      <c r="K72" s="17">
        <f t="shared" si="23"/>
        <v>24</v>
      </c>
      <c r="L72" s="17">
        <f t="shared" si="23"/>
        <v>10</v>
      </c>
      <c r="M72" s="17">
        <f t="shared" si="23"/>
        <v>26</v>
      </c>
      <c r="N72" s="17">
        <f t="shared" si="23"/>
        <v>20</v>
      </c>
      <c r="O72" s="17">
        <f t="shared" si="23"/>
        <v>10</v>
      </c>
      <c r="P72" s="17">
        <f t="shared" si="23"/>
        <v>10</v>
      </c>
      <c r="Q72" s="17">
        <f t="shared" si="23"/>
        <v>10</v>
      </c>
      <c r="R72" s="17">
        <f t="shared" si="23"/>
        <v>10</v>
      </c>
      <c r="S72" s="17">
        <f t="shared" si="23"/>
        <v>26</v>
      </c>
      <c r="T72" s="17">
        <f t="shared" si="23"/>
        <v>10</v>
      </c>
      <c r="U72" s="17">
        <f t="shared" si="23"/>
        <v>10</v>
      </c>
      <c r="V72" s="17">
        <f t="shared" si="23"/>
        <v>24</v>
      </c>
      <c r="W72" s="17">
        <f>SUM(W63:W71)</f>
        <v>506</v>
      </c>
      <c r="X72" s="1"/>
      <c r="Y72" s="1"/>
      <c r="Z72" s="1"/>
    </row>
    <row r="73" spans="1:26">
      <c r="A73" s="2" t="s">
        <v>3</v>
      </c>
      <c r="B73" s="17">
        <f>B72</f>
        <v>0</v>
      </c>
      <c r="C73" s="17">
        <f t="shared" ref="C73:V73" si="24">B73+C72</f>
        <v>38</v>
      </c>
      <c r="D73" s="17">
        <f t="shared" si="24"/>
        <v>73</v>
      </c>
      <c r="E73" s="17">
        <f t="shared" si="24"/>
        <v>99</v>
      </c>
      <c r="F73" s="17">
        <f t="shared" si="24"/>
        <v>145</v>
      </c>
      <c r="G73" s="17">
        <f t="shared" si="24"/>
        <v>189</v>
      </c>
      <c r="H73" s="17">
        <f t="shared" si="24"/>
        <v>246</v>
      </c>
      <c r="I73" s="17">
        <f t="shared" si="24"/>
        <v>256</v>
      </c>
      <c r="J73" s="17">
        <f t="shared" si="24"/>
        <v>266</v>
      </c>
      <c r="K73" s="17">
        <f t="shared" si="24"/>
        <v>290</v>
      </c>
      <c r="L73" s="17">
        <f t="shared" si="24"/>
        <v>300</v>
      </c>
      <c r="M73" s="17">
        <f t="shared" si="24"/>
        <v>326</v>
      </c>
      <c r="N73" s="17">
        <f t="shared" si="24"/>
        <v>346</v>
      </c>
      <c r="O73" s="17">
        <f t="shared" si="24"/>
        <v>356</v>
      </c>
      <c r="P73" s="17">
        <f t="shared" si="24"/>
        <v>366</v>
      </c>
      <c r="Q73" s="17">
        <f t="shared" si="24"/>
        <v>376</v>
      </c>
      <c r="R73" s="17">
        <f t="shared" si="24"/>
        <v>386</v>
      </c>
      <c r="S73" s="17">
        <f t="shared" si="24"/>
        <v>412</v>
      </c>
      <c r="T73" s="17">
        <f t="shared" si="24"/>
        <v>422</v>
      </c>
      <c r="U73" s="17">
        <f t="shared" si="24"/>
        <v>432</v>
      </c>
      <c r="V73" s="17">
        <f t="shared" si="24"/>
        <v>456</v>
      </c>
      <c r="W73" s="17">
        <f>SUM(W63:W71)</f>
        <v>506</v>
      </c>
      <c r="X73" s="1"/>
      <c r="Y73" s="1"/>
      <c r="Z73" s="1"/>
    </row>
    <row r="74" spans="1:26">
      <c r="A74" s="38" t="s">
        <v>67</v>
      </c>
      <c r="B74" s="17">
        <v>1</v>
      </c>
      <c r="C74" s="17">
        <v>2</v>
      </c>
      <c r="D74" s="17">
        <v>3</v>
      </c>
      <c r="E74" s="17">
        <v>4</v>
      </c>
      <c r="F74" s="17">
        <v>5</v>
      </c>
      <c r="G74" s="17">
        <v>6</v>
      </c>
      <c r="H74" s="17">
        <v>7</v>
      </c>
      <c r="I74" s="17">
        <v>8</v>
      </c>
      <c r="J74" s="17">
        <v>9</v>
      </c>
      <c r="K74" s="17">
        <v>10</v>
      </c>
      <c r="L74" s="17">
        <v>11</v>
      </c>
      <c r="M74" s="17">
        <v>12</v>
      </c>
      <c r="N74" s="17">
        <v>13</v>
      </c>
      <c r="O74" s="17">
        <v>14</v>
      </c>
      <c r="P74" s="17">
        <v>15</v>
      </c>
      <c r="Q74" s="17">
        <v>16</v>
      </c>
      <c r="R74" s="17">
        <v>17</v>
      </c>
      <c r="S74" s="17">
        <v>18</v>
      </c>
      <c r="T74" s="17">
        <v>19</v>
      </c>
      <c r="U74" s="17">
        <v>20</v>
      </c>
      <c r="V74" s="17">
        <v>21</v>
      </c>
      <c r="W74" s="17" t="s">
        <v>2</v>
      </c>
      <c r="X74" s="1"/>
      <c r="Y74" s="1"/>
      <c r="Z74" s="1"/>
    </row>
    <row r="75" spans="1:26">
      <c r="A75" s="40" t="s">
        <v>92</v>
      </c>
      <c r="B75" s="17"/>
      <c r="C75" s="17"/>
      <c r="D75" s="17"/>
      <c r="E75" s="17">
        <f>16</f>
        <v>16</v>
      </c>
      <c r="F75" s="17"/>
      <c r="G75" s="17"/>
      <c r="H75" s="17"/>
      <c r="I75" s="17">
        <f>20+10</f>
        <v>30</v>
      </c>
      <c r="J75" s="17">
        <v>3</v>
      </c>
      <c r="K75" s="17">
        <v>3</v>
      </c>
      <c r="L75" s="17">
        <f>14+3</f>
        <v>17</v>
      </c>
      <c r="M75" s="17">
        <v>3</v>
      </c>
      <c r="N75" s="17">
        <v>3</v>
      </c>
      <c r="O75" s="17">
        <v>3</v>
      </c>
      <c r="P75" s="17">
        <f>1</f>
        <v>1</v>
      </c>
      <c r="Q75" s="17"/>
      <c r="R75" s="17"/>
      <c r="S75" s="17">
        <f>10</f>
        <v>10</v>
      </c>
      <c r="T75" s="17"/>
      <c r="U75" s="17">
        <f>12</f>
        <v>12</v>
      </c>
      <c r="V75" s="17"/>
      <c r="W75" s="17">
        <f>SUM(B75:V75)</f>
        <v>101</v>
      </c>
      <c r="X75" s="1"/>
      <c r="Y75" s="1"/>
      <c r="Z75" s="1"/>
    </row>
    <row r="76" spans="1:26">
      <c r="A76" s="40" t="s">
        <v>93</v>
      </c>
      <c r="B76" s="17"/>
      <c r="C76" s="17"/>
      <c r="D76" s="17"/>
      <c r="E76" s="17"/>
      <c r="F76" s="17"/>
      <c r="G76" s="17"/>
      <c r="H76" s="17"/>
      <c r="I76" s="17"/>
      <c r="J76" s="17">
        <f>4</f>
        <v>4</v>
      </c>
      <c r="K76" s="17"/>
      <c r="L76" s="17"/>
      <c r="M76" s="17"/>
      <c r="N76" s="17"/>
      <c r="O76" s="17"/>
      <c r="P76" s="17"/>
      <c r="Q76" s="17"/>
      <c r="R76" s="17">
        <f>1</f>
        <v>1</v>
      </c>
      <c r="S76" s="17"/>
      <c r="T76" s="17"/>
      <c r="U76" s="17"/>
      <c r="V76" s="17"/>
      <c r="W76" s="17">
        <f t="shared" ref="W76:W77" si="25">SUM(B76:V76)</f>
        <v>5</v>
      </c>
      <c r="X76" s="1"/>
      <c r="Y76" s="1"/>
      <c r="Z76" s="1"/>
    </row>
    <row r="77" spans="1:26">
      <c r="A77" s="48" t="s">
        <v>35</v>
      </c>
      <c r="B77" s="17"/>
      <c r="C77" s="17"/>
      <c r="D77" s="17"/>
      <c r="E77" s="17"/>
      <c r="F77" s="17"/>
      <c r="G77" s="17"/>
      <c r="H77" s="47">
        <f>-10</f>
        <v>-10</v>
      </c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>
        <f t="shared" si="25"/>
        <v>-10</v>
      </c>
      <c r="X77" s="1"/>
      <c r="Y77" s="1"/>
      <c r="Z77" s="1"/>
    </row>
    <row r="78" spans="1:26">
      <c r="A78" s="40" t="s">
        <v>94</v>
      </c>
      <c r="B78" s="17"/>
      <c r="C78" s="17"/>
      <c r="D78" s="17"/>
      <c r="E78" s="17"/>
      <c r="F78" s="17"/>
      <c r="G78" s="17"/>
      <c r="H78" s="17"/>
      <c r="I78" s="17"/>
      <c r="J78" s="17">
        <f>20</f>
        <v>20</v>
      </c>
      <c r="K78" s="17"/>
      <c r="L78" s="17"/>
      <c r="M78" s="17"/>
      <c r="N78" s="17">
        <f>14</f>
        <v>14</v>
      </c>
      <c r="O78" s="17"/>
      <c r="P78" s="17">
        <f>9</f>
        <v>9</v>
      </c>
      <c r="Q78" s="17"/>
      <c r="R78" s="17">
        <f>8</f>
        <v>8</v>
      </c>
      <c r="S78" s="17">
        <f>6</f>
        <v>6</v>
      </c>
      <c r="T78" s="17"/>
      <c r="U78" s="17"/>
      <c r="V78" s="17"/>
      <c r="W78" s="17">
        <f>SUM(B78:V78)</f>
        <v>57</v>
      </c>
      <c r="X78" s="1"/>
      <c r="Y78" s="1"/>
      <c r="Z78" s="1"/>
    </row>
    <row r="79" spans="1:26">
      <c r="A79" s="48" t="s">
        <v>60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47">
        <f>-10</f>
        <v>-10</v>
      </c>
      <c r="R79" s="47"/>
      <c r="S79" s="47"/>
      <c r="T79" s="47"/>
      <c r="U79" s="47"/>
      <c r="V79" s="47"/>
      <c r="W79" s="47">
        <f>SUM(B79:V79)</f>
        <v>-10</v>
      </c>
      <c r="X79" s="1"/>
      <c r="Y79" s="1"/>
      <c r="Z79" s="1"/>
    </row>
    <row r="80" spans="1:26">
      <c r="A80" s="40" t="s">
        <v>95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>
        <f>8</f>
        <v>8</v>
      </c>
      <c r="V80" s="17"/>
      <c r="W80" s="17">
        <f t="shared" ref="W80:W82" si="26">SUM(B80:V80)</f>
        <v>8</v>
      </c>
      <c r="X80" s="1"/>
      <c r="Y80" s="1"/>
      <c r="Z80" s="1"/>
    </row>
    <row r="81" spans="1:26">
      <c r="A81" s="40" t="s">
        <v>96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>
        <f t="shared" si="26"/>
        <v>0</v>
      </c>
      <c r="X81" s="1"/>
      <c r="Y81" s="1"/>
      <c r="Z81" s="1"/>
    </row>
    <row r="82" spans="1:26">
      <c r="A82" s="40" t="s">
        <v>97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>
        <f t="shared" si="26"/>
        <v>0</v>
      </c>
      <c r="X82" s="1"/>
      <c r="Y82" s="1"/>
      <c r="Z82" s="1"/>
    </row>
    <row r="83" spans="1:26">
      <c r="A83" s="40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>
        <f>SUM(B83:V83)</f>
        <v>0</v>
      </c>
      <c r="X83" s="1"/>
      <c r="Y83" s="1"/>
      <c r="Z83" s="1"/>
    </row>
    <row r="84" spans="1:26">
      <c r="A84" s="2" t="s">
        <v>9</v>
      </c>
      <c r="B84" s="17">
        <f t="shared" ref="B84:P84" si="27">SUM(B75:B83)</f>
        <v>0</v>
      </c>
      <c r="C84" s="17">
        <f t="shared" si="27"/>
        <v>0</v>
      </c>
      <c r="D84" s="17">
        <f t="shared" si="27"/>
        <v>0</v>
      </c>
      <c r="E84" s="17">
        <f t="shared" si="27"/>
        <v>16</v>
      </c>
      <c r="F84" s="17">
        <f t="shared" si="27"/>
        <v>0</v>
      </c>
      <c r="G84" s="17">
        <f t="shared" si="27"/>
        <v>0</v>
      </c>
      <c r="H84" s="17">
        <f t="shared" si="27"/>
        <v>-10</v>
      </c>
      <c r="I84" s="17">
        <f t="shared" si="27"/>
        <v>30</v>
      </c>
      <c r="J84" s="17">
        <f t="shared" si="27"/>
        <v>27</v>
      </c>
      <c r="K84" s="17">
        <f t="shared" si="27"/>
        <v>3</v>
      </c>
      <c r="L84" s="17">
        <f t="shared" si="27"/>
        <v>17</v>
      </c>
      <c r="M84" s="17">
        <f t="shared" si="27"/>
        <v>3</v>
      </c>
      <c r="N84" s="17">
        <f t="shared" si="27"/>
        <v>17</v>
      </c>
      <c r="O84" s="17">
        <f t="shared" si="27"/>
        <v>3</v>
      </c>
      <c r="P84" s="17">
        <f t="shared" si="27"/>
        <v>10</v>
      </c>
      <c r="Q84" s="17">
        <f t="shared" ref="Q84:V84" si="28">SUM(Q75:Q83)</f>
        <v>-10</v>
      </c>
      <c r="R84" s="17">
        <f t="shared" si="28"/>
        <v>9</v>
      </c>
      <c r="S84" s="17">
        <f t="shared" si="28"/>
        <v>16</v>
      </c>
      <c r="T84" s="17">
        <f t="shared" si="28"/>
        <v>0</v>
      </c>
      <c r="U84" s="17">
        <f t="shared" si="28"/>
        <v>20</v>
      </c>
      <c r="V84" s="17">
        <f t="shared" si="28"/>
        <v>0</v>
      </c>
      <c r="W84" s="17">
        <f>SUM(W75:W83)</f>
        <v>151</v>
      </c>
      <c r="X84" s="1"/>
      <c r="Y84" s="1"/>
      <c r="Z84" s="1"/>
    </row>
    <row r="85" spans="1:26">
      <c r="A85" s="2" t="s">
        <v>3</v>
      </c>
      <c r="B85" s="17">
        <f>B84</f>
        <v>0</v>
      </c>
      <c r="C85" s="17">
        <f t="shared" ref="C85:V85" si="29">B85+C84</f>
        <v>0</v>
      </c>
      <c r="D85" s="17">
        <f t="shared" si="29"/>
        <v>0</v>
      </c>
      <c r="E85" s="17">
        <f t="shared" si="29"/>
        <v>16</v>
      </c>
      <c r="F85" s="17">
        <f t="shared" si="29"/>
        <v>16</v>
      </c>
      <c r="G85" s="17">
        <f t="shared" si="29"/>
        <v>16</v>
      </c>
      <c r="H85" s="17">
        <f t="shared" si="29"/>
        <v>6</v>
      </c>
      <c r="I85" s="17">
        <f t="shared" si="29"/>
        <v>36</v>
      </c>
      <c r="J85" s="17">
        <f t="shared" si="29"/>
        <v>63</v>
      </c>
      <c r="K85" s="17">
        <f t="shared" si="29"/>
        <v>66</v>
      </c>
      <c r="L85" s="17">
        <f t="shared" si="29"/>
        <v>83</v>
      </c>
      <c r="M85" s="17">
        <f t="shared" si="29"/>
        <v>86</v>
      </c>
      <c r="N85" s="17">
        <f t="shared" si="29"/>
        <v>103</v>
      </c>
      <c r="O85" s="17">
        <f t="shared" si="29"/>
        <v>106</v>
      </c>
      <c r="P85" s="17">
        <f t="shared" si="29"/>
        <v>116</v>
      </c>
      <c r="Q85" s="17">
        <f t="shared" si="29"/>
        <v>106</v>
      </c>
      <c r="R85" s="17">
        <f t="shared" si="29"/>
        <v>115</v>
      </c>
      <c r="S85" s="17">
        <f t="shared" si="29"/>
        <v>131</v>
      </c>
      <c r="T85" s="17">
        <f t="shared" si="29"/>
        <v>131</v>
      </c>
      <c r="U85" s="17">
        <f t="shared" si="29"/>
        <v>151</v>
      </c>
      <c r="V85" s="17">
        <f t="shared" si="29"/>
        <v>151</v>
      </c>
      <c r="W85" s="17">
        <f>SUM(W75:W83)</f>
        <v>151</v>
      </c>
      <c r="X85" s="1"/>
      <c r="Y85" s="1"/>
      <c r="Z85" s="1"/>
    </row>
    <row r="86" spans="1:26">
      <c r="A86" s="38" t="s">
        <v>68</v>
      </c>
      <c r="B86" s="17">
        <v>1</v>
      </c>
      <c r="C86" s="17">
        <v>2</v>
      </c>
      <c r="D86" s="17">
        <v>3</v>
      </c>
      <c r="E86" s="17">
        <v>4</v>
      </c>
      <c r="F86" s="17">
        <v>5</v>
      </c>
      <c r="G86" s="17">
        <v>6</v>
      </c>
      <c r="H86" s="17">
        <v>7</v>
      </c>
      <c r="I86" s="17">
        <v>8</v>
      </c>
      <c r="J86" s="17">
        <v>9</v>
      </c>
      <c r="K86" s="17">
        <v>10</v>
      </c>
      <c r="L86" s="17">
        <v>11</v>
      </c>
      <c r="M86" s="17">
        <v>12</v>
      </c>
      <c r="N86" s="17">
        <v>13</v>
      </c>
      <c r="O86" s="17">
        <v>14</v>
      </c>
      <c r="P86" s="17">
        <v>15</v>
      </c>
      <c r="Q86" s="17">
        <v>16</v>
      </c>
      <c r="R86" s="17">
        <v>17</v>
      </c>
      <c r="S86" s="17">
        <v>18</v>
      </c>
      <c r="T86" s="17">
        <v>19</v>
      </c>
      <c r="U86" s="17">
        <v>20</v>
      </c>
      <c r="V86" s="17">
        <v>21</v>
      </c>
      <c r="W86" s="17" t="s">
        <v>2</v>
      </c>
      <c r="X86" s="1"/>
      <c r="Y86" s="1"/>
      <c r="Z86" s="1"/>
    </row>
    <row r="87" spans="1:26">
      <c r="A87" s="40" t="s">
        <v>38</v>
      </c>
      <c r="B87" s="17"/>
      <c r="C87" s="17"/>
      <c r="D87" s="17">
        <f>3</f>
        <v>3</v>
      </c>
      <c r="E87" s="17"/>
      <c r="F87" s="17"/>
      <c r="G87" s="17"/>
      <c r="H87" s="17"/>
      <c r="I87" s="17"/>
      <c r="J87" s="17">
        <f>10</f>
        <v>10</v>
      </c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>
        <f>SUM(B87:V87)</f>
        <v>13</v>
      </c>
      <c r="X87" s="1"/>
      <c r="Y87" s="1"/>
      <c r="Z87" s="1"/>
    </row>
    <row r="88" spans="1:26">
      <c r="A88" s="40" t="s">
        <v>40</v>
      </c>
      <c r="B88" s="17"/>
      <c r="C88" s="17"/>
      <c r="D88" s="17">
        <f>12</f>
        <v>12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>
        <f>8</f>
        <v>8</v>
      </c>
      <c r="R88" s="17"/>
      <c r="S88" s="17"/>
      <c r="T88" s="17"/>
      <c r="U88" s="17"/>
      <c r="V88" s="17"/>
      <c r="W88" s="17">
        <f t="shared" ref="W88:W89" si="30">SUM(B88:V88)</f>
        <v>20</v>
      </c>
      <c r="X88" s="1"/>
      <c r="Y88" s="1"/>
      <c r="Z88" s="1"/>
    </row>
    <row r="89" spans="1:26">
      <c r="A89" s="40" t="s">
        <v>80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>
        <f t="shared" si="30"/>
        <v>0</v>
      </c>
      <c r="X89" s="1"/>
      <c r="Y89" s="1"/>
      <c r="Z89" s="1"/>
    </row>
    <row r="90" spans="1:26">
      <c r="A90" s="40" t="s">
        <v>81</v>
      </c>
      <c r="B90" s="17"/>
      <c r="C90" s="17"/>
      <c r="D90" s="17"/>
      <c r="E90" s="17"/>
      <c r="F90" s="17"/>
      <c r="G90" s="17"/>
      <c r="H90" s="17"/>
      <c r="I90" s="17">
        <f>6</f>
        <v>6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>
        <f>SUM(B90:V90)</f>
        <v>6</v>
      </c>
      <c r="X90" s="1"/>
      <c r="Y90" s="1"/>
      <c r="Z90" s="1"/>
    </row>
    <row r="91" spans="1:26">
      <c r="A91" s="40" t="s">
        <v>82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>
        <f>9</f>
        <v>9</v>
      </c>
      <c r="R91" s="17"/>
      <c r="S91" s="17"/>
      <c r="T91" s="17"/>
      <c r="U91" s="17"/>
      <c r="V91" s="17"/>
      <c r="W91" s="17">
        <f>SUM(B91:V91)</f>
        <v>9</v>
      </c>
      <c r="X91" s="1"/>
      <c r="Y91" s="1"/>
      <c r="Z91" s="1"/>
    </row>
    <row r="92" spans="1:26">
      <c r="A92" s="40" t="s">
        <v>61</v>
      </c>
      <c r="B92" s="17"/>
      <c r="C92" s="17"/>
      <c r="D92" s="17"/>
      <c r="E92" s="17">
        <f>9</f>
        <v>9</v>
      </c>
      <c r="F92" s="17"/>
      <c r="G92" s="17"/>
      <c r="H92" s="17"/>
      <c r="I92" s="17">
        <f>16+5</f>
        <v>21</v>
      </c>
      <c r="J92" s="17">
        <f>5+10</f>
        <v>15</v>
      </c>
      <c r="K92" s="17">
        <v>10</v>
      </c>
      <c r="L92" s="17">
        <f>3+10</f>
        <v>13</v>
      </c>
      <c r="M92" s="17">
        <v>10</v>
      </c>
      <c r="N92" s="17"/>
      <c r="O92" s="17"/>
      <c r="P92" s="17">
        <f>3</f>
        <v>3</v>
      </c>
      <c r="Q92" s="17"/>
      <c r="R92" s="17">
        <f>12</f>
        <v>12</v>
      </c>
      <c r="S92" s="17">
        <f>8</f>
        <v>8</v>
      </c>
      <c r="T92" s="17"/>
      <c r="U92" s="17">
        <f>14</f>
        <v>14</v>
      </c>
      <c r="V92" s="17"/>
      <c r="W92" s="17">
        <f t="shared" ref="W92:W94" si="31">SUM(B92:V92)</f>
        <v>115</v>
      </c>
      <c r="X92" s="1"/>
      <c r="Y92" s="1"/>
      <c r="Z92" s="1"/>
    </row>
    <row r="93" spans="1:26">
      <c r="A93" s="40" t="s">
        <v>34</v>
      </c>
      <c r="B93" s="17"/>
      <c r="C93" s="17"/>
      <c r="D93" s="17"/>
      <c r="E93" s="17"/>
      <c r="F93" s="45">
        <f>25+6</f>
        <v>31</v>
      </c>
      <c r="G93" s="17">
        <f>14+3</f>
        <v>17</v>
      </c>
      <c r="H93" s="17">
        <v>3</v>
      </c>
      <c r="I93" s="17">
        <v>3</v>
      </c>
      <c r="J93" s="17">
        <v>3</v>
      </c>
      <c r="K93" s="17">
        <f>16+3</f>
        <v>19</v>
      </c>
      <c r="L93" s="17">
        <v>3</v>
      </c>
      <c r="M93" s="17">
        <f>20+6</f>
        <v>26</v>
      </c>
      <c r="N93" s="45">
        <f>25+6</f>
        <v>31</v>
      </c>
      <c r="O93" s="17">
        <v>6</v>
      </c>
      <c r="P93" s="17">
        <v>6</v>
      </c>
      <c r="Q93" s="17">
        <v>6</v>
      </c>
      <c r="R93" s="17">
        <v>6</v>
      </c>
      <c r="S93" s="17">
        <v>6</v>
      </c>
      <c r="T93" s="17">
        <v>6</v>
      </c>
      <c r="U93" s="17">
        <v>6</v>
      </c>
      <c r="V93" s="17">
        <f>16+6</f>
        <v>22</v>
      </c>
      <c r="W93" s="17">
        <f>SUM(B93:V93)+30</f>
        <v>230</v>
      </c>
      <c r="X93" s="1"/>
      <c r="Y93" s="1"/>
      <c r="Z93" s="1"/>
    </row>
    <row r="94" spans="1:26">
      <c r="A94" s="40" t="s">
        <v>58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>
        <f t="shared" si="31"/>
        <v>0</v>
      </c>
      <c r="X94" s="1"/>
      <c r="Y94" s="1"/>
      <c r="Z94" s="1"/>
    </row>
    <row r="95" spans="1:26">
      <c r="A95" s="40" t="s">
        <v>83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>
        <f>16</f>
        <v>16</v>
      </c>
      <c r="M95" s="17"/>
      <c r="N95" s="17"/>
      <c r="O95" s="17"/>
      <c r="P95" s="17"/>
      <c r="Q95" s="17">
        <f>1</f>
        <v>1</v>
      </c>
      <c r="R95" s="17"/>
      <c r="S95" s="17"/>
      <c r="T95" s="17"/>
      <c r="U95" s="17"/>
      <c r="V95" s="17"/>
      <c r="W95" s="17">
        <f>SUM(B95:V95)</f>
        <v>17</v>
      </c>
      <c r="X95" s="1"/>
      <c r="Y95" s="1"/>
      <c r="Z95" s="1"/>
    </row>
    <row r="96" spans="1:26">
      <c r="A96" s="2" t="s">
        <v>9</v>
      </c>
      <c r="B96" s="17">
        <f t="shared" ref="B96:E96" si="32">SUM(B87:B95)</f>
        <v>0</v>
      </c>
      <c r="C96" s="17">
        <f t="shared" si="32"/>
        <v>0</v>
      </c>
      <c r="D96" s="17">
        <f t="shared" si="32"/>
        <v>15</v>
      </c>
      <c r="E96" s="17">
        <f t="shared" si="32"/>
        <v>9</v>
      </c>
      <c r="F96" s="17">
        <f t="shared" ref="F96:G96" si="33">SUM(F87:F95)</f>
        <v>31</v>
      </c>
      <c r="G96" s="17">
        <f t="shared" si="33"/>
        <v>17</v>
      </c>
      <c r="H96" s="17">
        <f t="shared" ref="H96:I96" si="34">SUM(H87:H95)</f>
        <v>3</v>
      </c>
      <c r="I96" s="17">
        <f t="shared" si="34"/>
        <v>30</v>
      </c>
      <c r="J96" s="17">
        <f t="shared" ref="J96:K96" si="35">SUM(J87:J95)</f>
        <v>28</v>
      </c>
      <c r="K96" s="17">
        <f t="shared" si="35"/>
        <v>29</v>
      </c>
      <c r="L96" s="17">
        <f t="shared" ref="L96:M96" si="36">SUM(L87:L95)</f>
        <v>32</v>
      </c>
      <c r="M96" s="17">
        <f t="shared" si="36"/>
        <v>36</v>
      </c>
      <c r="N96" s="17">
        <f t="shared" ref="N96:Q96" si="37">SUM(N87:N95)</f>
        <v>31</v>
      </c>
      <c r="O96" s="17">
        <f t="shared" si="37"/>
        <v>6</v>
      </c>
      <c r="P96" s="17">
        <f t="shared" si="37"/>
        <v>9</v>
      </c>
      <c r="Q96" s="17">
        <f t="shared" si="37"/>
        <v>24</v>
      </c>
      <c r="R96" s="17">
        <f t="shared" ref="R96:V96" si="38">SUM(R87:R95)</f>
        <v>18</v>
      </c>
      <c r="S96" s="17">
        <f t="shared" si="38"/>
        <v>14</v>
      </c>
      <c r="T96" s="17">
        <f t="shared" si="38"/>
        <v>6</v>
      </c>
      <c r="U96" s="17">
        <f t="shared" si="38"/>
        <v>20</v>
      </c>
      <c r="V96" s="17">
        <f t="shared" si="38"/>
        <v>22</v>
      </c>
      <c r="W96" s="17">
        <f>SUM(W87:W95)</f>
        <v>410</v>
      </c>
      <c r="X96" s="1"/>
      <c r="Y96" s="1"/>
      <c r="Z96" s="1"/>
    </row>
    <row r="97" spans="1:26">
      <c r="A97" s="2" t="s">
        <v>3</v>
      </c>
      <c r="B97" s="17">
        <f>B96</f>
        <v>0</v>
      </c>
      <c r="C97" s="17">
        <f t="shared" ref="C97:V97" si="39">B97+C96</f>
        <v>0</v>
      </c>
      <c r="D97" s="17">
        <f t="shared" si="39"/>
        <v>15</v>
      </c>
      <c r="E97" s="17">
        <f t="shared" si="39"/>
        <v>24</v>
      </c>
      <c r="F97" s="17">
        <f t="shared" si="39"/>
        <v>55</v>
      </c>
      <c r="G97" s="17">
        <f t="shared" si="39"/>
        <v>72</v>
      </c>
      <c r="H97" s="17">
        <f t="shared" si="39"/>
        <v>75</v>
      </c>
      <c r="I97" s="17">
        <f t="shared" si="39"/>
        <v>105</v>
      </c>
      <c r="J97" s="17">
        <f t="shared" si="39"/>
        <v>133</v>
      </c>
      <c r="K97" s="17">
        <f t="shared" si="39"/>
        <v>162</v>
      </c>
      <c r="L97" s="17">
        <f t="shared" si="39"/>
        <v>194</v>
      </c>
      <c r="M97" s="17">
        <f t="shared" si="39"/>
        <v>230</v>
      </c>
      <c r="N97" s="17">
        <f t="shared" si="39"/>
        <v>261</v>
      </c>
      <c r="O97" s="17">
        <f t="shared" si="39"/>
        <v>267</v>
      </c>
      <c r="P97" s="17">
        <f t="shared" si="39"/>
        <v>276</v>
      </c>
      <c r="Q97" s="17">
        <f t="shared" si="39"/>
        <v>300</v>
      </c>
      <c r="R97" s="17">
        <f t="shared" si="39"/>
        <v>318</v>
      </c>
      <c r="S97" s="17">
        <f t="shared" si="39"/>
        <v>332</v>
      </c>
      <c r="T97" s="17">
        <f t="shared" si="39"/>
        <v>338</v>
      </c>
      <c r="U97" s="17">
        <f t="shared" si="39"/>
        <v>358</v>
      </c>
      <c r="V97" s="17">
        <f t="shared" si="39"/>
        <v>380</v>
      </c>
      <c r="W97" s="17">
        <f>SUM(W87:W95)</f>
        <v>410</v>
      </c>
      <c r="X97" s="1"/>
      <c r="Y97" s="1"/>
      <c r="Z97" s="1"/>
    </row>
    <row r="98" spans="1:26">
      <c r="A98" s="2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"/>
      <c r="Y98" s="1"/>
      <c r="Z98" s="1"/>
    </row>
    <row r="99" spans="1:26">
      <c r="A99" s="2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"/>
      <c r="Y99" s="1"/>
      <c r="Z99" s="1"/>
    </row>
    <row r="100" spans="1:26">
      <c r="A100" s="2" t="s">
        <v>4</v>
      </c>
      <c r="B100" s="2" t="s">
        <v>32</v>
      </c>
      <c r="C100" s="8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"/>
      <c r="Y100" s="1"/>
      <c r="Z100" s="1"/>
    </row>
    <row r="101" spans="1:26">
      <c r="A101" s="2" t="str">
        <f>A$26</f>
        <v>MUSA</v>
      </c>
      <c r="B101" s="1">
        <f>$W$36</f>
        <v>851</v>
      </c>
      <c r="C101" s="2" t="s">
        <v>8</v>
      </c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"/>
      <c r="Y101" s="1"/>
      <c r="Z101" s="1"/>
    </row>
    <row r="102" spans="1:26">
      <c r="A102" s="2" t="str">
        <f>A$38</f>
        <v>BONAZ</v>
      </c>
      <c r="B102" s="8">
        <f>$W$48</f>
        <v>786</v>
      </c>
      <c r="C102" s="13">
        <f>B101-B102</f>
        <v>65</v>
      </c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"/>
      <c r="Y102" s="1"/>
      <c r="Z102" s="1"/>
    </row>
    <row r="103" spans="1:26">
      <c r="A103" s="2" t="str">
        <f>A$62</f>
        <v>MAFFO</v>
      </c>
      <c r="B103" s="8">
        <f>$W$72</f>
        <v>506</v>
      </c>
      <c r="C103" s="13">
        <f>B102-B103</f>
        <v>280</v>
      </c>
      <c r="D103" s="17"/>
      <c r="E103" s="17"/>
      <c r="F103" s="17"/>
      <c r="G103" s="17"/>
      <c r="H103" s="17"/>
      <c r="I103" s="17"/>
      <c r="J103" s="18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"/>
      <c r="Y103" s="1"/>
      <c r="Z103" s="1"/>
    </row>
    <row r="104" spans="1:26">
      <c r="A104" s="2" t="str">
        <f>A$2</f>
        <v>KALLE</v>
      </c>
      <c r="B104" s="8">
        <f>$W$12</f>
        <v>435</v>
      </c>
      <c r="C104" s="13">
        <f>B103-B104</f>
        <v>71</v>
      </c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"/>
      <c r="Y104" s="1"/>
      <c r="Z104" s="1"/>
    </row>
    <row r="105" spans="1:26">
      <c r="A105" s="2" t="str">
        <f>A$86</f>
        <v>FAVA</v>
      </c>
      <c r="B105" s="8">
        <f>$W$96</f>
        <v>410</v>
      </c>
      <c r="C105" s="13">
        <f>B104-B105</f>
        <v>25</v>
      </c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"/>
      <c r="Y105" s="1"/>
      <c r="Z105" s="1"/>
    </row>
    <row r="106" spans="1:26">
      <c r="A106" s="2" t="str">
        <f>A$14</f>
        <v>VENE</v>
      </c>
      <c r="B106" s="1">
        <f>$W$24</f>
        <v>409</v>
      </c>
      <c r="C106" s="13">
        <f t="shared" ref="C106:C107" si="40">B105-B106</f>
        <v>1</v>
      </c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"/>
      <c r="Y106" s="1"/>
      <c r="Z106" s="1"/>
    </row>
    <row r="107" spans="1:26">
      <c r="A107" s="2" t="str">
        <f>A$74</f>
        <v>LOMBO</v>
      </c>
      <c r="B107" s="8">
        <f>$W$84</f>
        <v>151</v>
      </c>
      <c r="C107" s="13">
        <f t="shared" si="40"/>
        <v>258</v>
      </c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"/>
      <c r="Y107" s="1"/>
      <c r="Z107" s="1"/>
    </row>
    <row r="108" spans="1:26">
      <c r="A108" s="2" t="str">
        <f>A$50</f>
        <v>IASCHI</v>
      </c>
      <c r="B108" s="8">
        <f>$W$60</f>
        <v>53</v>
      </c>
      <c r="C108" s="13">
        <f>B107-B108</f>
        <v>98</v>
      </c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"/>
      <c r="Y108" s="1"/>
      <c r="Z108" s="1"/>
    </row>
    <row r="109" spans="1:26">
      <c r="A109" s="1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"/>
      <c r="Y109" s="1"/>
      <c r="Z109" s="1"/>
    </row>
    <row r="110" spans="1:26"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"/>
      <c r="Y110" s="1"/>
      <c r="Z110" s="1"/>
    </row>
    <row r="111" spans="1:26"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"/>
      <c r="Y111" s="1"/>
      <c r="Z111" s="1"/>
    </row>
    <row r="112" spans="1:26"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"/>
      <c r="Y112" s="1"/>
      <c r="Z112" s="1"/>
    </row>
    <row r="113" spans="3:26"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"/>
      <c r="Y113" s="1"/>
      <c r="Z113" s="1"/>
    </row>
    <row r="114" spans="3:26"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"/>
      <c r="Y114" s="1"/>
      <c r="Z114" s="1"/>
    </row>
    <row r="115" spans="3:26"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</row>
    <row r="116" spans="3:26"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</row>
    <row r="117" spans="3:26"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</row>
    <row r="118" spans="3:26"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</row>
    <row r="119" spans="3:26"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</row>
    <row r="120" spans="3:26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3:26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3:26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3:26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3:26">
      <c r="D124" s="1"/>
      <c r="E124" s="14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3:26">
      <c r="D125" s="1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3:26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3:26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3:26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>
      <c r="C130" s="8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>
      <c r="C131" s="8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>
      <c r="C132" s="8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>
      <c r="C133" s="8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>
      <c r="C134" s="8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>
      <c r="C135" s="8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60" spans="1:1">
      <c r="A160" s="3"/>
    </row>
    <row r="161" spans="1:23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>
      <c r="A164" s="6"/>
    </row>
    <row r="185" spans="1:22">
      <c r="A185" s="3"/>
    </row>
    <row r="186" spans="1:2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1:22">
      <c r="A189" s="6"/>
    </row>
    <row r="212" spans="1:22">
      <c r="A212" s="3"/>
    </row>
    <row r="213" spans="1:2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1:2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1:2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1:22">
      <c r="A216" s="6"/>
    </row>
  </sheetData>
  <autoFilter ref="A100:B100">
    <sortState ref="A101:B108">
      <sortCondition descending="1" ref="B100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hyperlinks>
    <hyperlink ref="A39" r:id="rId1" display="http://www.letour.fr/le-tour/2013/us/riders/sky-procycling/froome-christopher.html"/>
    <hyperlink ref="A40" r:id="rId2" display="http://www.letour.fr/le-tour/2013/us/riders/team-saxo-tinkoff/kreuziger-roman.html"/>
    <hyperlink ref="A41" r:id="rId3" display="http://www.letour.fr/le-tour/2013/us/riders/movistar-team/costa-rui-alberto.html"/>
    <hyperlink ref="A42" r:id="rId4" display="http://www.letour.fr/le-tour/2013/us/riders/movistar-team/rojas-jose-joaquin.html"/>
    <hyperlink ref="A43" r:id="rId5" display="http://www.letour.fr/le-tour/2013/us/riders/lampre-merida/cunego-damiano.html"/>
    <hyperlink ref="A44" r:id="rId6" display="http://www.letour.fr/le-tour/2013/us/riders/belkin-pro-cycling/gesink-robert.html"/>
    <hyperlink ref="A45" r:id="rId7" display="http://www.letour.fr/le-tour/2013/us/riders/belkin-pro-cycling/mollema-bauke.html"/>
    <hyperlink ref="A46" r:id="rId8" display="http://www.letour.fr/le-tour/2013/us/riders/ag2r-la-mondiale/peraud-jean-christophe.html"/>
    <hyperlink ref="A47" r:id="rId9" display="http://www.letour.fr/le-tour/2013/us/riders/sojasun/hivert-jonathan.html"/>
    <hyperlink ref="A3" r:id="rId10" display="http://www.letour.fr/le-tour/2013/us/riders/lotto-belisol/greipel-andre.html"/>
    <hyperlink ref="A4" r:id="rId11" display="http://www.letour.fr/le-tour/2013/us/riders/team-saxo-tinkoff/contador-alberto.html"/>
    <hyperlink ref="A5" r:id="rId12" display="http://www.letour.fr/le-tour/2013/us/riders/omega-pharma-quick-step/chavanel-sylvain.html"/>
    <hyperlink ref="A6" r:id="rId13" display="http://www.letour.fr/le-tour/2013/us/riders/omega-pharma-quick-step/martin-tony.html"/>
    <hyperlink ref="A7" r:id="rId14" display="http://www.letour.fr/le-tour/2013/us/riders/orica-greenedge/goss-matthew-harley.html"/>
    <hyperlink ref="A8" r:id="rId15" display="http://www.letour.fr/le-tour/2013/us/riders/team-argos-shimano/degenkolb-john.html"/>
    <hyperlink ref="A9" r:id="rId16" display="http://www.letour.fr/le-tour/2013/us/riders/vacansoleil-dcm/hoogerland-johnny.html"/>
    <hyperlink ref="A10" r:id="rId17" display="http://www.letour.fr/le-tour/2013/us/riders/lampre-merida/malori-adriano.html"/>
    <hyperlink ref="A11" r:id="rId18" display="http://www.letour.fr/le-tour/2013/us/riders/orica-greenedge/gerrans-simon.html"/>
    <hyperlink ref="A15" r:id="rId19" display="http://www.letour.fr/le-tour/2013/us/riders/bmc-racing-team/van-garderen-tejay.html"/>
    <hyperlink ref="A16" r:id="rId20" display="http://www.letour.fr/le-tour/2013/us/riders/team-europcar/voeckler-thomas.html"/>
    <hyperlink ref="A17" r:id="rId21" display="http://www.letour.fr/le-tour/2013/us/riders/fdj-fr/bouhanni-nacer.html"/>
    <hyperlink ref="A18" r:id="rId22" display="http://www.letour.fr/le-tour/2013/us/riders/movistar-team/quintana-rojas-nairo-alexander.html"/>
    <hyperlink ref="A19" r:id="rId23" display="http://www.letour.fr/le-tour/2013/us/riders/orica-greenedge/meyer-cameron.html"/>
    <hyperlink ref="A87" r:id="rId24" display="http://www.letour.fr/le-tour/2013/us/riders/bmc-racing-team/evans-cadel.html"/>
    <hyperlink ref="A88" r:id="rId25" display="http://www.letour.fr/le-tour/2013/us/riders/bmc-racing-team/gilbert-philippe.html"/>
    <hyperlink ref="A89" r:id="rId26" display="http://www.letour.fr/le-tour/2013/us/riders/astana-pro-team/gasparotto-enrico.html"/>
    <hyperlink ref="A90" r:id="rId27" display="http://www.letour.fr/le-tour/2013/us/riders/euskaltel-euskadi/anton-igor.html"/>
    <hyperlink ref="A91" r:id="rId28" display="http://www.letour.fr/le-tour/2013/us/riders/euskaltel-euskadi/astarloza-mikel.html"/>
    <hyperlink ref="A92" r:id="rId29" display="http://www.letour.fr/le-tour/2013/us/riders/movistar-team/valverde-alejandro.html"/>
    <hyperlink ref="A93" r:id="rId30" display="http://www.letour.fr/le-tour/2013/us/riders/omega-pharma-quick-step/cavendish-mark.html"/>
    <hyperlink ref="A94" r:id="rId31" display="http://www.letour.fr/le-tour/2013/us/riders/garmin-sharp/hesjedal-ryder.html"/>
    <hyperlink ref="A95" r:id="rId32" display="http://www.letour.fr/le-tour/2013/us/riders/vacansoleil-dcm/de-gendt-thomas.html"/>
    <hyperlink ref="A63" r:id="rId33" display="http://www.letour.fr/le-tour/2013/us/riders/sky-procycling/boasson-hagen-edvald.html"/>
    <hyperlink ref="A64" r:id="rId34" display="http://www.letour.fr/le-tour/2013/us/riders/cannondale/sagan-peter.html"/>
    <hyperlink ref="A65" r:id="rId35" display="http://www.letour.fr/le-tour/2013/us/riders/cannondale/moser-moreno.html"/>
    <hyperlink ref="A66" r:id="rId36" display="http://www.letour.fr/le-tour/2013/us/riders/orica-greenedge/lancaster-brett-daniel.html"/>
    <hyperlink ref="A27" r:id="rId37" display="http://www.letour.fr/le-tour/2013/us/riders/lotto-belisol/van-den-broeck-jurgen.html"/>
    <hyperlink ref="A28" r:id="rId38" display="http://www.letour.fr/le-tour/2013/us/riders/team-europcar/rolland-pierre.html"/>
    <hyperlink ref="A29" r:id="rId39" display="http://www.letour.fr/le-tour/2013/us/riders/katusha-team/rodriguez-oliver-joaquin.html"/>
    <hyperlink ref="A30" r:id="rId40" display="http://www.letour.fr/le-tour/2013/us/riders/katusha-team/moreno-fernandez-daniel.html"/>
    <hyperlink ref="A31" r:id="rId41" display="http://www.letour.fr/le-tour/2013/us/riders/omega-pharma-quick-step/kwiatkowski-michal.html"/>
    <hyperlink ref="A32" r:id="rId42" display="http://www.letour.fr/le-tour/2013/us/riders/garmin-sharp/talansky-andrew.html"/>
    <hyperlink ref="A33" r:id="rId43" display="http://www.letour.fr/le-tour/2013/us/riders/team-argos-shimano/kittel-marcel.html"/>
    <hyperlink ref="A34" r:id="rId44" display="http://www.letour.fr/le-tour/2013/us/riders/euskaltel-euskadi/nieve-iturralde-mikel.html"/>
    <hyperlink ref="A35" r:id="rId45" display="http://www.letour.fr/le-tour/2013/us/riders/garmin-sharp/dennis-rohan.html"/>
    <hyperlink ref="A75" r:id="rId46" display="http://www.letour.fr/le-tour/2013/us/riders/sky-procycling/porte-richie.html"/>
    <hyperlink ref="A76" r:id="rId47" display="http://www.letour.fr/le-tour/2013/us/riders/radioshack-leopard/schleck-andy.html"/>
    <hyperlink ref="A77" r:id="rId48" display="http://www.letour.fr/le-tour/2013/us/riders/astana-pro-team/brajkovic-janez.html"/>
    <hyperlink ref="A78" r:id="rId49" display="http://www.letour.fr/le-tour/2013/us/riders/astana-pro-team/fuglsang-jakob.html"/>
    <hyperlink ref="A79" r:id="rId50" display="http://www.letour.fr/le-tour/2013/us/riders/fdj-fr/pinot-thibaut.html"/>
    <hyperlink ref="A80" r:id="rId51" display="http://www.letour.fr/le-tour/2013/us/riders/ag2r-la-mondiale/gadret-john.html"/>
    <hyperlink ref="A81" r:id="rId52" display="http://www.letour.fr/le-tour/2013/us/riders/cofidis-solutions-credits/taaramae-rein.html"/>
    <hyperlink ref="A82" r:id="rId53" display="http://www.letour.fr/le-tour/2013/us/riders/belkin-pro-cycling/boom-lars.html"/>
    <hyperlink ref="A51" r:id="rId54" display="http://www.letour.fr/le-tour/2013/us/riders/astana-pro-team/lutsenko-alexey.html"/>
    <hyperlink ref="A52" r:id="rId55" display="http://www.letour.fr/le-tour/2013/us/riders/fdj-fr/geniez-alexandre.html"/>
    <hyperlink ref="A53" r:id="rId56" display="http://www.letour.fr/le-tour/2013/us/riders/cannondale/king-edward.html"/>
    <hyperlink ref="A54" r:id="rId57" display="http://www.letour.fr/le-tour/2013/us/riders/team-europcar/reza-kevin.html"/>
    <hyperlink ref="A55" r:id="rId58" display="http://www.letour.fr/le-tour/2013/us/riders/sojasun/marino-jean-marc.html"/>
    <hyperlink ref="A56" r:id="rId59" display="http://www.letour.fr/le-tour/2013/us/riders/omega-pharma-quick-step/trentin-matteo.html"/>
    <hyperlink ref="A57" r:id="rId60" display="http://www.letour.fr/le-tour/2013/us/riders/team-saxo-tinkoff/tosatto-matteo.html"/>
    <hyperlink ref="A58" r:id="rId61" display="http://www.letour.fr/le-tour/2013/us/riders/bmc-racing-team/schar-michael.html"/>
    <hyperlink ref="A59" r:id="rId62" display="http://www.letour.fr/le-tour/2013/us/riders/sojasun/el-fares-julien.html"/>
  </hyperlinks>
  <pageMargins left="0.75" right="0.75" top="1" bottom="1" header="0.5" footer="0.5"/>
  <pageSetup paperSize="9" orientation="portrait" horizontalDpi="4294967293" r:id="rId63"/>
  <headerFooter alignWithMargins="0"/>
  <drawing r:id="rId64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37"/>
  <sheetViews>
    <sheetView tabSelected="1" workbookViewId="0">
      <selection activeCell="A2" sqref="A2:P10"/>
    </sheetView>
  </sheetViews>
  <sheetFormatPr defaultRowHeight="13.2"/>
  <cols>
    <col min="1" max="1" width="16.33203125" customWidth="1"/>
    <col min="3" max="3" width="9.5546875" bestFit="1" customWidth="1"/>
    <col min="5" max="5" width="16.33203125" bestFit="1" customWidth="1"/>
    <col min="7" max="7" width="15.88671875" customWidth="1"/>
    <col min="9" max="9" width="13.6640625" bestFit="1" customWidth="1"/>
    <col min="11" max="11" width="14.6640625" bestFit="1" customWidth="1"/>
  </cols>
  <sheetData>
    <row r="1" spans="1:16">
      <c r="A1" s="34" t="s">
        <v>0</v>
      </c>
      <c r="B1">
        <v>500</v>
      </c>
      <c r="C1" s="34" t="s">
        <v>1</v>
      </c>
      <c r="D1">
        <v>500</v>
      </c>
      <c r="E1" s="34" t="s">
        <v>47</v>
      </c>
      <c r="F1">
        <v>500</v>
      </c>
      <c r="G1" s="34" t="s">
        <v>63</v>
      </c>
      <c r="H1">
        <v>500</v>
      </c>
      <c r="I1" s="34" t="s">
        <v>64</v>
      </c>
      <c r="J1">
        <v>500</v>
      </c>
      <c r="K1" s="34" t="s">
        <v>48</v>
      </c>
      <c r="L1">
        <v>500</v>
      </c>
      <c r="M1" s="34" t="s">
        <v>62</v>
      </c>
      <c r="N1">
        <v>500</v>
      </c>
      <c r="O1" s="34" t="s">
        <v>16</v>
      </c>
      <c r="P1">
        <v>500</v>
      </c>
    </row>
    <row r="2" spans="1:16">
      <c r="E2" s="35"/>
      <c r="I2" s="35"/>
    </row>
    <row r="3" spans="1:16">
      <c r="A3" s="35"/>
      <c r="E3" s="35"/>
      <c r="I3" s="35"/>
      <c r="K3" s="35"/>
      <c r="M3" s="35"/>
      <c r="O3" s="35"/>
    </row>
    <row r="4" spans="1:16">
      <c r="A4" s="35"/>
      <c r="C4" s="35"/>
      <c r="E4" s="35"/>
      <c r="G4" s="35"/>
      <c r="I4" s="35"/>
      <c r="K4" s="35"/>
      <c r="M4" s="35"/>
      <c r="O4" s="35"/>
    </row>
    <row r="5" spans="1:16">
      <c r="A5" s="35"/>
      <c r="C5" s="35"/>
      <c r="E5" s="35"/>
      <c r="G5" s="35"/>
      <c r="I5" s="35"/>
      <c r="K5" s="35"/>
      <c r="M5" s="35"/>
      <c r="O5" s="35"/>
    </row>
    <row r="6" spans="1:16">
      <c r="A6" s="35"/>
      <c r="C6" s="35"/>
      <c r="E6" s="35"/>
      <c r="G6" s="35"/>
      <c r="I6" s="35"/>
      <c r="K6" s="35"/>
      <c r="M6" s="35"/>
      <c r="O6" s="35"/>
    </row>
    <row r="7" spans="1:16">
      <c r="A7" s="35"/>
      <c r="C7" s="35"/>
      <c r="E7" s="35"/>
      <c r="G7" s="35"/>
      <c r="I7" s="35"/>
      <c r="K7" s="35"/>
      <c r="M7" s="35"/>
      <c r="O7" s="35"/>
    </row>
    <row r="8" spans="1:16">
      <c r="A8" s="35"/>
      <c r="C8" s="35"/>
      <c r="E8" s="35"/>
      <c r="G8" s="35"/>
      <c r="I8" s="35"/>
      <c r="K8" s="35"/>
      <c r="M8" s="35"/>
      <c r="O8" s="35"/>
    </row>
    <row r="9" spans="1:16">
      <c r="A9" s="35"/>
      <c r="C9" s="35"/>
      <c r="E9" s="35"/>
      <c r="G9" s="35"/>
      <c r="I9" s="35"/>
      <c r="K9" s="35"/>
      <c r="M9" s="35"/>
      <c r="O9" s="35"/>
    </row>
    <row r="10" spans="1:16">
      <c r="A10" s="35"/>
      <c r="C10" s="35"/>
      <c r="E10" s="35"/>
      <c r="G10" s="35"/>
      <c r="H10" s="35"/>
      <c r="I10" s="35"/>
      <c r="K10" s="35"/>
      <c r="M10" s="35"/>
      <c r="O10" s="35"/>
    </row>
    <row r="11" spans="1:16">
      <c r="A11" s="37"/>
      <c r="B11" s="36"/>
      <c r="C11" s="37"/>
      <c r="D11" s="36"/>
      <c r="E11" s="37"/>
      <c r="F11" s="36"/>
      <c r="G11" s="37"/>
      <c r="H11" s="36"/>
      <c r="I11" s="37"/>
      <c r="J11" s="36"/>
      <c r="K11" s="37"/>
      <c r="L11" s="36"/>
      <c r="M11" s="37"/>
      <c r="N11" s="36"/>
      <c r="O11" s="37"/>
      <c r="P11" s="36"/>
    </row>
    <row r="12" spans="1:16">
      <c r="A12" s="37"/>
      <c r="B12" s="36"/>
      <c r="C12" s="37"/>
      <c r="D12" s="36"/>
      <c r="E12" s="37"/>
      <c r="F12" s="36"/>
      <c r="G12" s="37"/>
      <c r="H12" s="36"/>
      <c r="I12" s="37"/>
      <c r="J12" s="36"/>
      <c r="K12" s="37"/>
      <c r="L12" s="36"/>
      <c r="M12" s="37"/>
      <c r="N12" s="36"/>
      <c r="O12" s="37"/>
      <c r="P12" s="36"/>
    </row>
    <row r="13" spans="1:16">
      <c r="B13">
        <f>B1-SUM(B2:B11)</f>
        <v>500</v>
      </c>
      <c r="C13" s="35"/>
      <c r="D13">
        <f>D1-SUM(D2:D11)</f>
        <v>500</v>
      </c>
      <c r="F13">
        <f>F1-SUM(F2:F11)</f>
        <v>500</v>
      </c>
      <c r="H13">
        <f>H1-SUM(H2:H11)</f>
        <v>500</v>
      </c>
      <c r="J13">
        <f>J1-SUM(J2:J11)</f>
        <v>500</v>
      </c>
      <c r="L13">
        <f>L1-SUM(L2:L10)</f>
        <v>500</v>
      </c>
      <c r="N13">
        <f>N1-SUM(N2:N10)</f>
        <v>500</v>
      </c>
      <c r="P13">
        <f>P1-SUM(P2:P10)</f>
        <v>500</v>
      </c>
    </row>
    <row r="14" spans="1:16">
      <c r="C14" s="35"/>
    </row>
    <row r="15" spans="1:16">
      <c r="C15" s="35"/>
    </row>
    <row r="16" spans="1:16">
      <c r="C16" s="35"/>
      <c r="F16" s="35"/>
    </row>
    <row r="17" spans="3:3">
      <c r="C17" s="35"/>
    </row>
    <row r="18" spans="3:3">
      <c r="C18" s="35"/>
    </row>
    <row r="19" spans="3:3">
      <c r="C19" s="35"/>
    </row>
    <row r="20" spans="3:3">
      <c r="C20" s="35"/>
    </row>
    <row r="21" spans="3:3">
      <c r="C21" s="35"/>
    </row>
    <row r="22" spans="3:3">
      <c r="C22" s="35"/>
    </row>
    <row r="23" spans="3:3">
      <c r="C23" s="35"/>
    </row>
    <row r="24" spans="3:3">
      <c r="C24" s="35"/>
    </row>
    <row r="25" spans="3:3">
      <c r="C25" s="35"/>
    </row>
    <row r="26" spans="3:3">
      <c r="C26" s="35"/>
    </row>
    <row r="27" spans="3:3">
      <c r="C27" s="35"/>
    </row>
    <row r="28" spans="3:3">
      <c r="C28" s="35"/>
    </row>
    <row r="29" spans="3:3">
      <c r="C29" s="35"/>
    </row>
    <row r="30" spans="3:3">
      <c r="C30" s="35"/>
    </row>
    <row r="31" spans="3:3">
      <c r="C31" s="35"/>
    </row>
    <row r="32" spans="3:3">
      <c r="C32" s="35"/>
    </row>
    <row r="33" spans="3:3">
      <c r="C33" s="35"/>
    </row>
    <row r="34" spans="3:3">
      <c r="C34" s="35"/>
    </row>
    <row r="35" spans="3:3">
      <c r="C35" s="35"/>
    </row>
    <row r="36" spans="3:3">
      <c r="C36" s="35"/>
    </row>
    <row r="37" spans="3:3">
      <c r="C37" s="35"/>
    </row>
    <row r="38" spans="3:3">
      <c r="C38" s="35"/>
    </row>
    <row r="39" spans="3:3">
      <c r="C39" s="35"/>
    </row>
    <row r="40" spans="3:3">
      <c r="C40" s="35"/>
    </row>
    <row r="41" spans="3:3">
      <c r="C41" s="35"/>
    </row>
    <row r="42" spans="3:3">
      <c r="C42" s="35"/>
    </row>
    <row r="43" spans="3:3">
      <c r="C43" s="35"/>
    </row>
    <row r="44" spans="3:3">
      <c r="C44" s="35"/>
    </row>
    <row r="45" spans="3:3">
      <c r="C45" s="35"/>
    </row>
    <row r="46" spans="3:3">
      <c r="C46" s="35"/>
    </row>
    <row r="47" spans="3:3">
      <c r="C47" s="35"/>
    </row>
    <row r="48" spans="3:3">
      <c r="C48" s="35"/>
    </row>
    <row r="49" spans="3:3">
      <c r="C49" s="35"/>
    </row>
    <row r="50" spans="3:3">
      <c r="C50" s="35"/>
    </row>
    <row r="51" spans="3:3">
      <c r="C51" s="35"/>
    </row>
    <row r="52" spans="3:3">
      <c r="C52" s="35"/>
    </row>
    <row r="53" spans="3:3">
      <c r="C53" s="35"/>
    </row>
    <row r="54" spans="3:3">
      <c r="C54" s="35"/>
    </row>
    <row r="55" spans="3:3">
      <c r="C55" s="35"/>
    </row>
    <row r="56" spans="3:3">
      <c r="C56" s="35"/>
    </row>
    <row r="57" spans="3:3">
      <c r="C57" s="35"/>
    </row>
    <row r="58" spans="3:3">
      <c r="C58" s="35"/>
    </row>
    <row r="59" spans="3:3">
      <c r="C59" s="35"/>
    </row>
    <row r="60" spans="3:3">
      <c r="C60" s="35"/>
    </row>
    <row r="61" spans="3:3">
      <c r="C61" s="35"/>
    </row>
    <row r="62" spans="3:3">
      <c r="C62" s="35"/>
    </row>
    <row r="63" spans="3:3">
      <c r="C63" s="35"/>
    </row>
    <row r="64" spans="3:3">
      <c r="C64" s="35"/>
    </row>
    <row r="65" spans="3:3">
      <c r="C65" s="35"/>
    </row>
    <row r="66" spans="3:3">
      <c r="C66" s="35"/>
    </row>
    <row r="67" spans="3:3">
      <c r="C67" s="35"/>
    </row>
    <row r="68" spans="3:3">
      <c r="C68" s="35"/>
    </row>
    <row r="69" spans="3:3">
      <c r="C69" s="35"/>
    </row>
    <row r="70" spans="3:3">
      <c r="C70" s="35"/>
    </row>
    <row r="71" spans="3:3">
      <c r="C71" s="35"/>
    </row>
    <row r="72" spans="3:3">
      <c r="C72" s="35"/>
    </row>
    <row r="73" spans="3:3">
      <c r="C73" s="35"/>
    </row>
    <row r="74" spans="3:3">
      <c r="C74" s="35"/>
    </row>
    <row r="75" spans="3:3">
      <c r="C75" s="35"/>
    </row>
    <row r="76" spans="3:3">
      <c r="C76" s="35"/>
    </row>
    <row r="77" spans="3:3">
      <c r="C77" s="35"/>
    </row>
    <row r="78" spans="3:3">
      <c r="C78" s="35"/>
    </row>
    <row r="79" spans="3:3">
      <c r="C79" s="35"/>
    </row>
    <row r="80" spans="3:3">
      <c r="C80" s="35"/>
    </row>
    <row r="81" spans="3:3">
      <c r="C81" s="35"/>
    </row>
    <row r="82" spans="3:3">
      <c r="C82" s="35"/>
    </row>
    <row r="83" spans="3:3">
      <c r="C83" s="35"/>
    </row>
    <row r="84" spans="3:3">
      <c r="C84" s="35"/>
    </row>
    <row r="85" spans="3:3">
      <c r="C85" s="35"/>
    </row>
    <row r="86" spans="3:3">
      <c r="C86" s="35"/>
    </row>
    <row r="87" spans="3:3">
      <c r="C87" s="35"/>
    </row>
    <row r="88" spans="3:3">
      <c r="C88" s="35"/>
    </row>
    <row r="89" spans="3:3">
      <c r="C89" s="35"/>
    </row>
    <row r="90" spans="3:3">
      <c r="C90" s="35"/>
    </row>
    <row r="91" spans="3:3">
      <c r="C91" s="35"/>
    </row>
    <row r="92" spans="3:3">
      <c r="C92" s="35"/>
    </row>
    <row r="93" spans="3:3">
      <c r="C93" s="35"/>
    </row>
    <row r="94" spans="3:3">
      <c r="C94" s="35"/>
    </row>
    <row r="95" spans="3:3">
      <c r="C95" s="35"/>
    </row>
    <row r="96" spans="3:3">
      <c r="C96" s="35"/>
    </row>
    <row r="97" spans="3:3">
      <c r="C97" s="35"/>
    </row>
    <row r="98" spans="3:3">
      <c r="C98" s="35"/>
    </row>
    <row r="99" spans="3:3">
      <c r="C99" s="35"/>
    </row>
    <row r="100" spans="3:3">
      <c r="C100" s="35"/>
    </row>
    <row r="101" spans="3:3">
      <c r="C101" s="35"/>
    </row>
    <row r="102" spans="3:3">
      <c r="C102" s="35"/>
    </row>
    <row r="103" spans="3:3">
      <c r="C103" s="35"/>
    </row>
    <row r="104" spans="3:3">
      <c r="C104" s="35"/>
    </row>
    <row r="105" spans="3:3">
      <c r="C105" s="35"/>
    </row>
    <row r="106" spans="3:3">
      <c r="C106" s="35"/>
    </row>
    <row r="107" spans="3:3">
      <c r="C107" s="35"/>
    </row>
    <row r="108" spans="3:3">
      <c r="C108" s="35"/>
    </row>
    <row r="109" spans="3:3">
      <c r="C109" s="35"/>
    </row>
    <row r="110" spans="3:3">
      <c r="C110" s="35"/>
    </row>
    <row r="111" spans="3:3">
      <c r="C111" s="35"/>
    </row>
    <row r="112" spans="3:3">
      <c r="C112" s="35"/>
    </row>
    <row r="113" spans="3:3">
      <c r="C113" s="35"/>
    </row>
    <row r="114" spans="3:3">
      <c r="C114" s="35"/>
    </row>
    <row r="115" spans="3:3">
      <c r="C115" s="35"/>
    </row>
    <row r="116" spans="3:3">
      <c r="C116" s="35"/>
    </row>
    <row r="117" spans="3:3">
      <c r="C117" s="35"/>
    </row>
    <row r="118" spans="3:3">
      <c r="C118" s="35"/>
    </row>
    <row r="119" spans="3:3">
      <c r="C119" s="35"/>
    </row>
    <row r="120" spans="3:3">
      <c r="C120" s="35"/>
    </row>
    <row r="121" spans="3:3">
      <c r="C121" s="35"/>
    </row>
    <row r="122" spans="3:3">
      <c r="C122" s="35"/>
    </row>
    <row r="123" spans="3:3">
      <c r="C123" s="35"/>
    </row>
    <row r="124" spans="3:3">
      <c r="C124" s="35"/>
    </row>
    <row r="125" spans="3:3">
      <c r="C125" s="35"/>
    </row>
    <row r="126" spans="3:3">
      <c r="C126" s="35"/>
    </row>
    <row r="127" spans="3:3">
      <c r="C127" s="35"/>
    </row>
    <row r="128" spans="3:3">
      <c r="C128" s="35"/>
    </row>
    <row r="129" spans="3:3">
      <c r="C129" s="35"/>
    </row>
    <row r="130" spans="3:3">
      <c r="C130" s="35"/>
    </row>
    <row r="131" spans="3:3">
      <c r="C131" s="35"/>
    </row>
    <row r="132" spans="3:3">
      <c r="C132" s="35"/>
    </row>
    <row r="133" spans="3:3">
      <c r="C133" s="35"/>
    </row>
    <row r="134" spans="3:3">
      <c r="C134" s="35"/>
    </row>
    <row r="135" spans="3:3">
      <c r="C135" s="35"/>
    </row>
    <row r="136" spans="3:3">
      <c r="C136" s="35"/>
    </row>
    <row r="137" spans="3:3">
      <c r="C137" s="35"/>
    </row>
    <row r="138" spans="3:3">
      <c r="C138" s="35"/>
    </row>
    <row r="139" spans="3:3">
      <c r="C139" s="35"/>
    </row>
    <row r="140" spans="3:3">
      <c r="C140" s="35"/>
    </row>
    <row r="141" spans="3:3">
      <c r="C141" s="35"/>
    </row>
    <row r="142" spans="3:3">
      <c r="C142" s="35"/>
    </row>
    <row r="143" spans="3:3">
      <c r="C143" s="35"/>
    </row>
    <row r="144" spans="3:3">
      <c r="C144" s="35"/>
    </row>
    <row r="145" spans="3:3">
      <c r="C145" s="35"/>
    </row>
    <row r="146" spans="3:3">
      <c r="C146" s="35"/>
    </row>
    <row r="147" spans="3:3">
      <c r="C147" s="35"/>
    </row>
    <row r="148" spans="3:3">
      <c r="C148" s="35"/>
    </row>
    <row r="149" spans="3:3">
      <c r="C149" s="35"/>
    </row>
    <row r="150" spans="3:3">
      <c r="C150" s="35"/>
    </row>
    <row r="151" spans="3:3">
      <c r="C151" s="35"/>
    </row>
    <row r="152" spans="3:3">
      <c r="C152" s="35"/>
    </row>
    <row r="153" spans="3:3">
      <c r="C153" s="35"/>
    </row>
    <row r="154" spans="3:3">
      <c r="C154" s="35"/>
    </row>
    <row r="155" spans="3:3">
      <c r="C155" s="35"/>
    </row>
    <row r="156" spans="3:3">
      <c r="C156" s="35"/>
    </row>
    <row r="157" spans="3:3">
      <c r="C157" s="35"/>
    </row>
    <row r="158" spans="3:3">
      <c r="C158" s="35"/>
    </row>
    <row r="159" spans="3:3">
      <c r="C159" s="35"/>
    </row>
    <row r="160" spans="3:3">
      <c r="C160" s="35"/>
    </row>
    <row r="161" spans="3:3">
      <c r="C161" s="35"/>
    </row>
    <row r="162" spans="3:3">
      <c r="C162" s="35"/>
    </row>
    <row r="163" spans="3:3">
      <c r="C163" s="35"/>
    </row>
    <row r="164" spans="3:3">
      <c r="C164" s="35"/>
    </row>
    <row r="165" spans="3:3">
      <c r="C165" s="35"/>
    </row>
    <row r="166" spans="3:3">
      <c r="C166" s="35"/>
    </row>
    <row r="167" spans="3:3">
      <c r="C167" s="35"/>
    </row>
    <row r="168" spans="3:3">
      <c r="C168" s="35"/>
    </row>
    <row r="169" spans="3:3">
      <c r="C169" s="35"/>
    </row>
    <row r="170" spans="3:3">
      <c r="C170" s="35"/>
    </row>
    <row r="171" spans="3:3">
      <c r="C171" s="35"/>
    </row>
    <row r="172" spans="3:3">
      <c r="C172" s="35"/>
    </row>
    <row r="173" spans="3:3">
      <c r="C173" s="35"/>
    </row>
    <row r="174" spans="3:3">
      <c r="C174" s="35"/>
    </row>
    <row r="175" spans="3:3">
      <c r="C175" s="35"/>
    </row>
    <row r="176" spans="3:3">
      <c r="C176" s="35"/>
    </row>
    <row r="177" spans="3:3">
      <c r="C177" s="35"/>
    </row>
    <row r="178" spans="3:3">
      <c r="C178" s="35"/>
    </row>
    <row r="179" spans="3:3">
      <c r="C179" s="35"/>
    </row>
    <row r="180" spans="3:3">
      <c r="C180" s="35"/>
    </row>
    <row r="181" spans="3:3">
      <c r="C181" s="35"/>
    </row>
    <row r="182" spans="3:3">
      <c r="C182" s="35"/>
    </row>
    <row r="183" spans="3:3">
      <c r="C183" s="35"/>
    </row>
    <row r="184" spans="3:3">
      <c r="C184" s="35"/>
    </row>
    <row r="185" spans="3:3">
      <c r="C185" s="35"/>
    </row>
    <row r="186" spans="3:3">
      <c r="C186" s="35"/>
    </row>
    <row r="187" spans="3:3">
      <c r="C187" s="35"/>
    </row>
    <row r="188" spans="3:3">
      <c r="C188" s="35"/>
    </row>
    <row r="189" spans="3:3">
      <c r="C189" s="35"/>
    </row>
    <row r="190" spans="3:3">
      <c r="C190" s="35"/>
    </row>
    <row r="191" spans="3:3">
      <c r="C191" s="35"/>
    </row>
    <row r="192" spans="3:3">
      <c r="C192" s="35"/>
    </row>
    <row r="193" spans="3:3">
      <c r="C193" s="35"/>
    </row>
    <row r="194" spans="3:3">
      <c r="C194" s="35"/>
    </row>
    <row r="195" spans="3:3">
      <c r="C195" s="35"/>
    </row>
    <row r="196" spans="3:3">
      <c r="C196" s="35"/>
    </row>
    <row r="197" spans="3:3">
      <c r="C197" s="35"/>
    </row>
    <row r="198" spans="3:3">
      <c r="C198" s="35"/>
    </row>
    <row r="199" spans="3:3">
      <c r="C199" s="35"/>
    </row>
    <row r="200" spans="3:3">
      <c r="C200" s="35"/>
    </row>
    <row r="201" spans="3:3">
      <c r="C201" s="35"/>
    </row>
    <row r="202" spans="3:3">
      <c r="C202" s="35"/>
    </row>
    <row r="203" spans="3:3">
      <c r="C203" s="35"/>
    </row>
    <row r="204" spans="3:3">
      <c r="C204" s="35"/>
    </row>
    <row r="205" spans="3:3">
      <c r="C205" s="35"/>
    </row>
    <row r="206" spans="3:3">
      <c r="C206" s="35"/>
    </row>
    <row r="207" spans="3:3">
      <c r="C207" s="35"/>
    </row>
    <row r="208" spans="3:3">
      <c r="C208" s="35"/>
    </row>
    <row r="209" spans="3:3">
      <c r="C209" s="35"/>
    </row>
    <row r="210" spans="3:3">
      <c r="C210" s="35"/>
    </row>
    <row r="211" spans="3:3">
      <c r="C211" s="35"/>
    </row>
    <row r="212" spans="3:3">
      <c r="C212" s="35"/>
    </row>
    <row r="213" spans="3:3">
      <c r="C213" s="35"/>
    </row>
    <row r="214" spans="3:3">
      <c r="C214" s="35"/>
    </row>
    <row r="215" spans="3:3">
      <c r="C215" s="35"/>
    </row>
    <row r="216" spans="3:3">
      <c r="C216" s="35"/>
    </row>
    <row r="217" spans="3:3">
      <c r="C217" s="35"/>
    </row>
    <row r="218" spans="3:3">
      <c r="C218" s="35"/>
    </row>
    <row r="219" spans="3:3">
      <c r="C219" s="35"/>
    </row>
    <row r="220" spans="3:3">
      <c r="C220" s="35"/>
    </row>
    <row r="221" spans="3:3">
      <c r="C221" s="35"/>
    </row>
    <row r="222" spans="3:3">
      <c r="C222" s="35"/>
    </row>
    <row r="223" spans="3:3">
      <c r="C223" s="35"/>
    </row>
    <row r="224" spans="3:3">
      <c r="C224" s="35"/>
    </row>
    <row r="225" spans="3:3">
      <c r="C225" s="35"/>
    </row>
    <row r="226" spans="3:3">
      <c r="C226" s="35"/>
    </row>
    <row r="227" spans="3:3">
      <c r="C227" s="35"/>
    </row>
    <row r="228" spans="3:3">
      <c r="C228" s="35"/>
    </row>
    <row r="229" spans="3:3">
      <c r="C229" s="35"/>
    </row>
    <row r="230" spans="3:3">
      <c r="C230" s="35"/>
    </row>
    <row r="231" spans="3:3">
      <c r="C231" s="35"/>
    </row>
    <row r="232" spans="3:3">
      <c r="C232" s="35"/>
    </row>
    <row r="233" spans="3:3">
      <c r="C233" s="35"/>
    </row>
    <row r="234" spans="3:3">
      <c r="C234" s="35"/>
    </row>
    <row r="235" spans="3:3">
      <c r="C235" s="35"/>
    </row>
    <row r="236" spans="3:3">
      <c r="C236" s="35"/>
    </row>
    <row r="237" spans="3:3">
      <c r="C237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FANTATOUR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2014-07-03T17:21:29Z</dcterms:modified>
</cp:coreProperties>
</file>