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65" yWindow="180" windowWidth="14940" windowHeight="9150"/>
  </bookViews>
  <sheets>
    <sheet name="FANTAVUELTA" sheetId="1" r:id="rId1"/>
    <sheet name="ASTA" sheetId="2" r:id="rId2"/>
  </sheets>
  <definedNames>
    <definedName name="_xlnm._FilterDatabase" localSheetId="0" hidden="1">FANTAVUELTA!$A$87:$B$87</definedName>
  </definedNames>
  <calcPr calcId="125725"/>
</workbook>
</file>

<file path=xl/calcChain.xml><?xml version="1.0" encoding="utf-8"?>
<calcChain xmlns="http://schemas.openxmlformats.org/spreadsheetml/2006/main">
  <c r="W46" i="1"/>
  <c r="W54"/>
  <c r="W40"/>
  <c r="W65"/>
  <c r="W85"/>
  <c r="W13"/>
  <c r="W25"/>
  <c r="W37"/>
  <c r="V40"/>
  <c r="V11"/>
  <c r="V18"/>
  <c r="V23"/>
  <c r="V71"/>
  <c r="V72" s="1"/>
  <c r="V73" s="1"/>
  <c r="V45"/>
  <c r="V35"/>
  <c r="V12"/>
  <c r="V13" s="1"/>
  <c r="V24"/>
  <c r="V25" s="1"/>
  <c r="V36"/>
  <c r="V37" s="1"/>
  <c r="V48"/>
  <c r="V49" s="1"/>
  <c r="V60"/>
  <c r="V61" s="1"/>
  <c r="V84"/>
  <c r="V85" s="1"/>
  <c r="U5"/>
  <c r="U12" s="1"/>
  <c r="U13" s="1"/>
  <c r="U54"/>
  <c r="U60" s="1"/>
  <c r="U61" s="1"/>
  <c r="U40"/>
  <c r="U48" s="1"/>
  <c r="U49" s="1"/>
  <c r="U46"/>
  <c r="U17"/>
  <c r="U53"/>
  <c r="U10"/>
  <c r="U69"/>
  <c r="U21"/>
  <c r="U3"/>
  <c r="U84"/>
  <c r="U85" s="1"/>
  <c r="U72"/>
  <c r="U73" s="1"/>
  <c r="U36"/>
  <c r="U37" s="1"/>
  <c r="U24"/>
  <c r="U25" s="1"/>
  <c r="T76"/>
  <c r="T54"/>
  <c r="T40"/>
  <c r="T46"/>
  <c r="T68"/>
  <c r="T19"/>
  <c r="T24" s="1"/>
  <c r="T25" s="1"/>
  <c r="T9"/>
  <c r="T27"/>
  <c r="T36" s="1"/>
  <c r="T37" s="1"/>
  <c r="T6"/>
  <c r="T10"/>
  <c r="T52"/>
  <c r="T72"/>
  <c r="T73" s="1"/>
  <c r="T84"/>
  <c r="T85" s="1"/>
  <c r="S22"/>
  <c r="S31"/>
  <c r="S36" s="1"/>
  <c r="S37" s="1"/>
  <c r="S45"/>
  <c r="S11"/>
  <c r="S35"/>
  <c r="S23"/>
  <c r="S24" s="1"/>
  <c r="S25" s="1"/>
  <c r="S71"/>
  <c r="S12"/>
  <c r="S13" s="1"/>
  <c r="S48"/>
  <c r="S49" s="1"/>
  <c r="S60"/>
  <c r="S61" s="1"/>
  <c r="S72"/>
  <c r="S73" s="1"/>
  <c r="S84"/>
  <c r="S85" s="1"/>
  <c r="R54"/>
  <c r="R40"/>
  <c r="R48" s="1"/>
  <c r="R49" s="1"/>
  <c r="R46"/>
  <c r="R44"/>
  <c r="R29"/>
  <c r="R27"/>
  <c r="R9"/>
  <c r="R12"/>
  <c r="R13" s="1"/>
  <c r="R25"/>
  <c r="R24"/>
  <c r="R36"/>
  <c r="R37" s="1"/>
  <c r="R60"/>
  <c r="R61" s="1"/>
  <c r="R73"/>
  <c r="R72"/>
  <c r="R84"/>
  <c r="R85" s="1"/>
  <c r="T48" l="1"/>
  <c r="T49" s="1"/>
  <c r="T12"/>
  <c r="T13" s="1"/>
  <c r="T60"/>
  <c r="T61" s="1"/>
  <c r="Q40"/>
  <c r="Q8"/>
  <c r="Q46"/>
  <c r="Q54"/>
  <c r="Q7"/>
  <c r="Q20"/>
  <c r="Q10"/>
  <c r="Q19"/>
  <c r="Q17"/>
  <c r="Q53"/>
  <c r="Q48"/>
  <c r="Q49" s="1"/>
  <c r="Q83"/>
  <c r="Q36"/>
  <c r="Q37" s="1"/>
  <c r="Q60"/>
  <c r="Q61" s="1"/>
  <c r="Q73"/>
  <c r="Q72"/>
  <c r="Q84"/>
  <c r="Q85" s="1"/>
  <c r="P40"/>
  <c r="P46"/>
  <c r="P54"/>
  <c r="P53"/>
  <c r="P60"/>
  <c r="P61" s="1"/>
  <c r="P28"/>
  <c r="P36" s="1"/>
  <c r="P37" s="1"/>
  <c r="P65"/>
  <c r="P72" s="1"/>
  <c r="P73" s="1"/>
  <c r="P31"/>
  <c r="P84"/>
  <c r="P85" s="1"/>
  <c r="P24"/>
  <c r="P25" s="1"/>
  <c r="P13"/>
  <c r="P12"/>
  <c r="O4"/>
  <c r="O39"/>
  <c r="O40"/>
  <c r="O20"/>
  <c r="O46"/>
  <c r="O19"/>
  <c r="O68"/>
  <c r="O63"/>
  <c r="O53"/>
  <c r="O17"/>
  <c r="O10"/>
  <c r="O54"/>
  <c r="O60" s="1"/>
  <c r="O61" s="1"/>
  <c r="O12"/>
  <c r="O13" s="1"/>
  <c r="O36"/>
  <c r="O37" s="1"/>
  <c r="O72"/>
  <c r="O73" s="1"/>
  <c r="O84"/>
  <c r="O85" s="1"/>
  <c r="N35"/>
  <c r="N8"/>
  <c r="N22"/>
  <c r="N24" s="1"/>
  <c r="N25" s="1"/>
  <c r="N80"/>
  <c r="N84" s="1"/>
  <c r="N85" s="1"/>
  <c r="N12"/>
  <c r="N13" s="1"/>
  <c r="N36"/>
  <c r="N37" s="1"/>
  <c r="N48"/>
  <c r="N49" s="1"/>
  <c r="N60"/>
  <c r="N61" s="1"/>
  <c r="N72"/>
  <c r="N73" s="1"/>
  <c r="M70"/>
  <c r="M40"/>
  <c r="M20"/>
  <c r="M46"/>
  <c r="M54"/>
  <c r="M69"/>
  <c r="M6"/>
  <c r="M29"/>
  <c r="M27"/>
  <c r="M9"/>
  <c r="M68"/>
  <c r="M63"/>
  <c r="M53"/>
  <c r="M10"/>
  <c r="M19"/>
  <c r="M36"/>
  <c r="M37" s="1"/>
  <c r="M60"/>
  <c r="M61" s="1"/>
  <c r="M72"/>
  <c r="M73" s="1"/>
  <c r="M84"/>
  <c r="M85" s="1"/>
  <c r="L40"/>
  <c r="L20"/>
  <c r="L46"/>
  <c r="L54"/>
  <c r="L10"/>
  <c r="L52"/>
  <c r="L8"/>
  <c r="L19"/>
  <c r="L5"/>
  <c r="L17"/>
  <c r="L21"/>
  <c r="L12"/>
  <c r="L13" s="1"/>
  <c r="L24"/>
  <c r="L25" s="1"/>
  <c r="L36"/>
  <c r="L37" s="1"/>
  <c r="L73"/>
  <c r="L72"/>
  <c r="L85"/>
  <c r="L84"/>
  <c r="K41"/>
  <c r="K48" s="1"/>
  <c r="K49" s="1"/>
  <c r="K35"/>
  <c r="K36" s="1"/>
  <c r="K37" s="1"/>
  <c r="K23"/>
  <c r="K39"/>
  <c r="K31"/>
  <c r="K79"/>
  <c r="K45"/>
  <c r="K71"/>
  <c r="K72" s="1"/>
  <c r="K73" s="1"/>
  <c r="K84"/>
  <c r="K85" s="1"/>
  <c r="K60"/>
  <c r="K61" s="1"/>
  <c r="K24"/>
  <c r="K25" s="1"/>
  <c r="K13"/>
  <c r="K12"/>
  <c r="J40"/>
  <c r="J48" s="1"/>
  <c r="J49" s="1"/>
  <c r="J54"/>
  <c r="J6"/>
  <c r="J12" s="1"/>
  <c r="J13" s="1"/>
  <c r="J68"/>
  <c r="J72" s="1"/>
  <c r="J73" s="1"/>
  <c r="J27"/>
  <c r="J53"/>
  <c r="J71"/>
  <c r="J29"/>
  <c r="J36" s="1"/>
  <c r="J52"/>
  <c r="J84"/>
  <c r="J85" s="1"/>
  <c r="J24"/>
  <c r="J25" s="1"/>
  <c r="I40"/>
  <c r="I46"/>
  <c r="I20"/>
  <c r="I54"/>
  <c r="I60" s="1"/>
  <c r="I61" s="1"/>
  <c r="I69"/>
  <c r="I27"/>
  <c r="I36" s="1"/>
  <c r="I63"/>
  <c r="I17"/>
  <c r="I68"/>
  <c r="I19"/>
  <c r="I53"/>
  <c r="I10"/>
  <c r="I85"/>
  <c r="I84"/>
  <c r="I12"/>
  <c r="I13" s="1"/>
  <c r="H45"/>
  <c r="H46"/>
  <c r="H48" s="1"/>
  <c r="H49" s="1"/>
  <c r="H63"/>
  <c r="H18"/>
  <c r="H24" s="1"/>
  <c r="H25" s="1"/>
  <c r="H39"/>
  <c r="H71"/>
  <c r="H23"/>
  <c r="H35"/>
  <c r="H36" s="1"/>
  <c r="H85"/>
  <c r="H84"/>
  <c r="H60"/>
  <c r="H61" s="1"/>
  <c r="H13"/>
  <c r="H12"/>
  <c r="G51"/>
  <c r="D46"/>
  <c r="D40"/>
  <c r="G40"/>
  <c r="G46"/>
  <c r="G20"/>
  <c r="G54"/>
  <c r="G7"/>
  <c r="G68"/>
  <c r="G17"/>
  <c r="G9"/>
  <c r="G19"/>
  <c r="G63"/>
  <c r="G64"/>
  <c r="G27"/>
  <c r="G69"/>
  <c r="G24"/>
  <c r="G25" s="1"/>
  <c r="G85"/>
  <c r="G84"/>
  <c r="G72"/>
  <c r="G73" s="1"/>
  <c r="G48"/>
  <c r="G36"/>
  <c r="G12"/>
  <c r="G13" s="1"/>
  <c r="F23"/>
  <c r="F45"/>
  <c r="F71"/>
  <c r="F72" s="1"/>
  <c r="F73" s="1"/>
  <c r="C35"/>
  <c r="F35"/>
  <c r="F12"/>
  <c r="F13" s="1"/>
  <c r="F24"/>
  <c r="F25" s="1"/>
  <c r="F36"/>
  <c r="F48"/>
  <c r="F60"/>
  <c r="F61" s="1"/>
  <c r="F84"/>
  <c r="F85" s="1"/>
  <c r="E20"/>
  <c r="E24" s="1"/>
  <c r="E25" s="1"/>
  <c r="E68"/>
  <c r="E6"/>
  <c r="E22"/>
  <c r="E63"/>
  <c r="E5"/>
  <c r="E12"/>
  <c r="E13" s="1"/>
  <c r="E36"/>
  <c r="E48"/>
  <c r="E60"/>
  <c r="E61" s="1"/>
  <c r="E84"/>
  <c r="E85" s="1"/>
  <c r="D20"/>
  <c r="D54"/>
  <c r="D60"/>
  <c r="D61" s="1"/>
  <c r="D53"/>
  <c r="D63"/>
  <c r="D19"/>
  <c r="D17"/>
  <c r="W17" s="1"/>
  <c r="D69"/>
  <c r="D6"/>
  <c r="D12" s="1"/>
  <c r="D13" s="1"/>
  <c r="D10"/>
  <c r="D24"/>
  <c r="D25" s="1"/>
  <c r="D36"/>
  <c r="D84"/>
  <c r="D85" s="1"/>
  <c r="C77"/>
  <c r="C23"/>
  <c r="W35"/>
  <c r="C75"/>
  <c r="C18"/>
  <c r="C24" s="1"/>
  <c r="C31"/>
  <c r="C71"/>
  <c r="C45"/>
  <c r="C48" s="1"/>
  <c r="B83"/>
  <c r="B64"/>
  <c r="B52"/>
  <c r="B18"/>
  <c r="B9"/>
  <c r="C84"/>
  <c r="B84"/>
  <c r="B85" s="1"/>
  <c r="W83"/>
  <c r="W82"/>
  <c r="W81"/>
  <c r="W80"/>
  <c r="W79"/>
  <c r="W78"/>
  <c r="W77"/>
  <c r="W76"/>
  <c r="W75"/>
  <c r="W70"/>
  <c r="W69"/>
  <c r="W67"/>
  <c r="W66"/>
  <c r="W64"/>
  <c r="W63"/>
  <c r="W59"/>
  <c r="W58"/>
  <c r="W57"/>
  <c r="W56"/>
  <c r="W55"/>
  <c r="W52"/>
  <c r="W51"/>
  <c r="W47"/>
  <c r="W45"/>
  <c r="W44"/>
  <c r="W43"/>
  <c r="W42"/>
  <c r="W41"/>
  <c r="W39"/>
  <c r="W34"/>
  <c r="W33"/>
  <c r="W32"/>
  <c r="W31"/>
  <c r="W30"/>
  <c r="W29"/>
  <c r="W28"/>
  <c r="W27"/>
  <c r="W22"/>
  <c r="W21"/>
  <c r="W19"/>
  <c r="W18"/>
  <c r="W16"/>
  <c r="W15"/>
  <c r="N13" i="2"/>
  <c r="L13"/>
  <c r="J13"/>
  <c r="H13"/>
  <c r="F13"/>
  <c r="D13"/>
  <c r="B13"/>
  <c r="B72" i="1"/>
  <c r="B73" s="1"/>
  <c r="W11"/>
  <c r="W6"/>
  <c r="C72"/>
  <c r="W3"/>
  <c r="W10"/>
  <c r="W8"/>
  <c r="W7"/>
  <c r="W5"/>
  <c r="B48"/>
  <c r="B49" s="1"/>
  <c r="C12"/>
  <c r="W4"/>
  <c r="B60"/>
  <c r="B61" s="1"/>
  <c r="C61" s="1"/>
  <c r="C60"/>
  <c r="B24"/>
  <c r="B25" s="1"/>
  <c r="B36"/>
  <c r="B37" s="1"/>
  <c r="W9"/>
  <c r="C36"/>
  <c r="B12"/>
  <c r="B13" s="1"/>
  <c r="C13" s="1"/>
  <c r="Q24" l="1"/>
  <c r="Q25" s="1"/>
  <c r="Q12"/>
  <c r="Q13" s="1"/>
  <c r="W53"/>
  <c r="P48"/>
  <c r="P49" s="1"/>
  <c r="O24"/>
  <c r="O25" s="1"/>
  <c r="O48"/>
  <c r="O49" s="1"/>
  <c r="M48"/>
  <c r="M49" s="1"/>
  <c r="M12"/>
  <c r="M13" s="1"/>
  <c r="M24"/>
  <c r="M25" s="1"/>
  <c r="L60"/>
  <c r="L61" s="1"/>
  <c r="W48"/>
  <c r="L48"/>
  <c r="L49" s="1"/>
  <c r="W23"/>
  <c r="W68"/>
  <c r="J60"/>
  <c r="J61" s="1"/>
  <c r="I48"/>
  <c r="I49" s="1"/>
  <c r="I72"/>
  <c r="I73" s="1"/>
  <c r="I24"/>
  <c r="I25" s="1"/>
  <c r="W20"/>
  <c r="H72"/>
  <c r="H73" s="1"/>
  <c r="W71"/>
  <c r="D48"/>
  <c r="D49" s="1"/>
  <c r="E49" s="1"/>
  <c r="F49" s="1"/>
  <c r="G49" s="1"/>
  <c r="G60"/>
  <c r="E72"/>
  <c r="E73" s="1"/>
  <c r="D72"/>
  <c r="D73" s="1"/>
  <c r="W84"/>
  <c r="B94" s="1"/>
  <c r="C85"/>
  <c r="C25"/>
  <c r="C73"/>
  <c r="C49"/>
  <c r="W36"/>
  <c r="B91" s="1"/>
  <c r="C37"/>
  <c r="D37" s="1"/>
  <c r="E37" s="1"/>
  <c r="F37" s="1"/>
  <c r="G37" s="1"/>
  <c r="H37" s="1"/>
  <c r="I37" s="1"/>
  <c r="J37" s="1"/>
  <c r="W12"/>
  <c r="B93" s="1"/>
  <c r="B88" l="1"/>
  <c r="W49"/>
  <c r="W60"/>
  <c r="W24"/>
  <c r="B90" s="1"/>
  <c r="C91" s="1"/>
  <c r="W72"/>
  <c r="G61"/>
  <c r="C94"/>
  <c r="B92" l="1"/>
  <c r="C93" s="1"/>
  <c r="W73"/>
  <c r="B89"/>
  <c r="C90" s="1"/>
  <c r="W61"/>
  <c r="C92"/>
  <c r="C89" l="1"/>
</calcChain>
</file>

<file path=xl/sharedStrings.xml><?xml version="1.0" encoding="utf-8"?>
<sst xmlns="http://schemas.openxmlformats.org/spreadsheetml/2006/main" count="197" uniqueCount="161">
  <si>
    <t>Bonaz</t>
  </si>
  <si>
    <t>Kalle</t>
  </si>
  <si>
    <t>TOT</t>
  </si>
  <si>
    <t>PARZIALI</t>
  </si>
  <si>
    <t xml:space="preserve">CLASSIFICA </t>
  </si>
  <si>
    <t>REGOLAMENTO</t>
  </si>
  <si>
    <t>RIT</t>
  </si>
  <si>
    <t>DOPING</t>
  </si>
  <si>
    <t>DIFF</t>
  </si>
  <si>
    <t>TAPPA</t>
  </si>
  <si>
    <t>CARCERE</t>
  </si>
  <si>
    <t>Maglie finali</t>
  </si>
  <si>
    <t>Maffo</t>
  </si>
  <si>
    <t>tolti tutti i punti conquistati dal ciclista</t>
  </si>
  <si>
    <t>1°</t>
  </si>
  <si>
    <t>2°</t>
  </si>
  <si>
    <t>3°</t>
  </si>
  <si>
    <t>Iaschi</t>
  </si>
  <si>
    <t>Generale</t>
  </si>
  <si>
    <t>Montagna</t>
  </si>
  <si>
    <t>Punti</t>
  </si>
  <si>
    <t>VERDE</t>
  </si>
  <si>
    <t>Vene</t>
  </si>
  <si>
    <t>BIANCA</t>
  </si>
  <si>
    <t>BONAZ</t>
  </si>
  <si>
    <t>KALLE</t>
  </si>
  <si>
    <t>VENE</t>
  </si>
  <si>
    <t>POIS</t>
  </si>
  <si>
    <t>NERA</t>
  </si>
  <si>
    <t>Ultimo</t>
  </si>
  <si>
    <t xml:space="preserve">DOPING TECNOLOGICO </t>
  </si>
  <si>
    <t>ad esempio bici elettrica</t>
  </si>
  <si>
    <t>PT</t>
  </si>
  <si>
    <t>IASCHI</t>
  </si>
  <si>
    <t>MAFFO</t>
  </si>
  <si>
    <t>MONCOUTIE David</t>
  </si>
  <si>
    <t>MOLLEMA Bauke</t>
  </si>
  <si>
    <t>VAN DEN BROECK Jurgen</t>
  </si>
  <si>
    <t>MARTIN Tony</t>
  </si>
  <si>
    <t>Maglie</t>
  </si>
  <si>
    <t>Moncoutie</t>
  </si>
  <si>
    <t>Igor Anton</t>
  </si>
  <si>
    <t>Degenkolb</t>
  </si>
  <si>
    <t>Bennati</t>
  </si>
  <si>
    <t>-</t>
  </si>
  <si>
    <t>Cobo Acebo</t>
  </si>
  <si>
    <t>Roche</t>
  </si>
  <si>
    <t>Venerdì</t>
  </si>
  <si>
    <t>ROJAS</t>
  </si>
  <si>
    <t>Combinata</t>
  </si>
  <si>
    <t>DE LA FUENTE RASILLA David</t>
  </si>
  <si>
    <t>LE MEVEL Christophe</t>
  </si>
  <si>
    <t>MENCHOV Denis</t>
  </si>
  <si>
    <t>KASHECHKIN Andrey</t>
  </si>
  <si>
    <t>RODRIGUEZ OLIVER Joaquin</t>
  </si>
  <si>
    <t>COBO ACEBO Juan Jose</t>
  </si>
  <si>
    <t>ROCHE Nicolas</t>
  </si>
  <si>
    <t>ANTON HERNANDEZ Igor</t>
  </si>
  <si>
    <t>DEGENKOLB John</t>
  </si>
  <si>
    <t>BENNATI Daniele</t>
  </si>
  <si>
    <t>CAPECCHI Eros</t>
  </si>
  <si>
    <t>SANTAMBROGIO Mauro</t>
  </si>
  <si>
    <t>Lombo</t>
  </si>
  <si>
    <t>Alessia</t>
  </si>
  <si>
    <t>Rojas Joaquin</t>
  </si>
  <si>
    <t>menchov</t>
  </si>
  <si>
    <t>Montaguti</t>
  </si>
  <si>
    <t>Nocentini</t>
  </si>
  <si>
    <t>Lobato Del Valle</t>
  </si>
  <si>
    <t>Valverde</t>
  </si>
  <si>
    <t>Van den Broecl</t>
  </si>
  <si>
    <t>Gilbert X</t>
  </si>
  <si>
    <t>Kashechin</t>
  </si>
  <si>
    <t>Santambrogio X</t>
  </si>
  <si>
    <t>Rosendo Prado Jesus</t>
  </si>
  <si>
    <t>Gadret</t>
  </si>
  <si>
    <t>tony martin</t>
  </si>
  <si>
    <t>Talansky</t>
  </si>
  <si>
    <t>Tiralongo X</t>
  </si>
  <si>
    <t>De la fuentes</t>
  </si>
  <si>
    <t>Gasparotto</t>
  </si>
  <si>
    <t>Astarloza</t>
  </si>
  <si>
    <t>Mollema</t>
  </si>
  <si>
    <t>Stegmanns X</t>
  </si>
  <si>
    <t>Rodriguez</t>
  </si>
  <si>
    <t>Buffaz</t>
  </si>
  <si>
    <t>Txurruka</t>
  </si>
  <si>
    <t>Silin</t>
  </si>
  <si>
    <t>Le Mevel X</t>
  </si>
  <si>
    <t>Monfort</t>
  </si>
  <si>
    <t>Gesink</t>
  </si>
  <si>
    <t>Perez Moreno</t>
  </si>
  <si>
    <t>Van summeren</t>
  </si>
  <si>
    <t>Ballan</t>
  </si>
  <si>
    <t>Cunego</t>
  </si>
  <si>
    <t>De Gent</t>
  </si>
  <si>
    <t>Froome</t>
  </si>
  <si>
    <t>Velasco Murillo</t>
  </si>
  <si>
    <t>Niemec</t>
  </si>
  <si>
    <t>Cummings</t>
  </si>
  <si>
    <t>Viviani</t>
  </si>
  <si>
    <t>Henao Montoya X</t>
  </si>
  <si>
    <t>Kessiakoff</t>
  </si>
  <si>
    <t>Dekker</t>
  </si>
  <si>
    <t>Eros Capecchi</t>
  </si>
  <si>
    <t>Broco</t>
  </si>
  <si>
    <t>Contador</t>
  </si>
  <si>
    <t>Daniel Moreno Fernandez</t>
  </si>
  <si>
    <t>Gerdemann</t>
  </si>
  <si>
    <t>Vicioso Arcos</t>
  </si>
  <si>
    <t>Ratto</t>
  </si>
  <si>
    <t>Galdos Alonso</t>
  </si>
  <si>
    <t>Sarmiento</t>
  </si>
  <si>
    <t>Breschel</t>
  </si>
  <si>
    <t>Allan Davis</t>
  </si>
  <si>
    <t>Cataldo X</t>
  </si>
  <si>
    <t>FANTAVUELTA 2012 (1° Memorial !?!?!?!?!)</t>
  </si>
  <si>
    <t>LOMBO</t>
  </si>
  <si>
    <t>ALE</t>
  </si>
  <si>
    <t>ROJAS GIL Jose Joaquin</t>
  </si>
  <si>
    <t>VALVERDE BELMONTE Alejandro</t>
  </si>
  <si>
    <t>GADRET John</t>
  </si>
  <si>
    <t>ASTARLOZA CHAURREAU Mikel</t>
  </si>
  <si>
    <t>CUNEGO Damiano</t>
  </si>
  <si>
    <t>VIVIANI Elia</t>
  </si>
  <si>
    <t>CONTADOR VELASCO Alberto</t>
  </si>
  <si>
    <t>SARMIENTO TUNARROSA Cayetano José</t>
  </si>
  <si>
    <t>MONFORT Maxime</t>
  </si>
  <si>
    <t>DE GENDT Thomas</t>
  </si>
  <si>
    <t>HENAO MONTOYA Sergio Luis</t>
  </si>
  <si>
    <t>MORENO FERNANDEZ Daniel</t>
  </si>
  <si>
    <t>BRESCHEL Matti</t>
  </si>
  <si>
    <t>MONTAGUTI Matteo</t>
  </si>
  <si>
    <t>TALANSKY Andrew</t>
  </si>
  <si>
    <t>STEEGMANS Gert</t>
  </si>
  <si>
    <t>GESINK Robert</t>
  </si>
  <si>
    <t>FROOME Christopher</t>
  </si>
  <si>
    <t>KESSIAKOFF Fredrik Carl Wilhelm</t>
  </si>
  <si>
    <t>GERDEMANN Linus</t>
  </si>
  <si>
    <t>DAVIS Allan</t>
  </si>
  <si>
    <t>NOCENTINI Rinaldo</t>
  </si>
  <si>
    <t>TIRALONGO Paolo</t>
  </si>
  <si>
    <t>BUFFAZ Mickaël</t>
  </si>
  <si>
    <t>PEREZ MORENO Ruben</t>
  </si>
  <si>
    <t>VELASCO MURILLO Ivan</t>
  </si>
  <si>
    <t>DEKKER Thomas</t>
  </si>
  <si>
    <t>VICIOSO ARCOS Angel</t>
  </si>
  <si>
    <t>GILBERT Philippe</t>
  </si>
  <si>
    <t>TXURRUKA Amets</t>
  </si>
  <si>
    <t>VAN SUMMEREN Johan</t>
  </si>
  <si>
    <t>NIEMIEC Przemyslaw</t>
  </si>
  <si>
    <t>RATTO Daniele</t>
  </si>
  <si>
    <t>LOBATO DEL VALLE Juan Jose</t>
  </si>
  <si>
    <t>ROSENDO PRADO Jesus</t>
  </si>
  <si>
    <t>GASPAROTTO Enrico</t>
  </si>
  <si>
    <t>SILIN Egor</t>
  </si>
  <si>
    <t>BALLAN Alessandro</t>
  </si>
  <si>
    <t>CUMMINGS Stephen</t>
  </si>
  <si>
    <t>BROCO Hernani</t>
  </si>
  <si>
    <t>GALDOS ALONSO Aitor</t>
  </si>
  <si>
    <t>CATALDO Dario</t>
  </si>
</sst>
</file>

<file path=xl/styles.xml><?xml version="1.0" encoding="utf-8"?>
<styleSheet xmlns="http://schemas.openxmlformats.org/spreadsheetml/2006/main">
  <fonts count="26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9"/>
      <color indexed="22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sz val="9"/>
      <name val="Arial"/>
    </font>
    <font>
      <u/>
      <sz val="9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b/>
      <sz val="9"/>
      <color indexed="51"/>
      <name val="Arial"/>
      <family val="2"/>
    </font>
    <font>
      <b/>
      <sz val="9"/>
      <color indexed="57"/>
      <name val="Arial"/>
      <family val="2"/>
    </font>
    <font>
      <b/>
      <sz val="9"/>
      <color indexed="36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9"/>
      <color rgb="FF00B0F0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color theme="4" tint="0.39997558519241921"/>
      <name val="Arial"/>
      <family val="2"/>
    </font>
    <font>
      <b/>
      <sz val="9"/>
      <color theme="3" tint="-0.249977111117893"/>
      <name val="Arial"/>
      <family val="2"/>
    </font>
    <font>
      <b/>
      <sz val="9"/>
      <color rgb="FF00B050"/>
      <name val="Arial"/>
      <family val="2"/>
    </font>
    <font>
      <b/>
      <sz val="9"/>
      <color theme="0" tint="-0.499984740745262"/>
      <name val="Arial"/>
      <family val="2"/>
    </font>
    <font>
      <b/>
      <sz val="9"/>
      <color theme="0"/>
      <name val="Arial"/>
      <family val="2"/>
    </font>
    <font>
      <b/>
      <sz val="9"/>
      <color rgb="FF002060"/>
      <name val="Arial"/>
      <family val="2"/>
    </font>
    <font>
      <b/>
      <sz val="9"/>
      <color rgb="FF7030A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5" fillId="4" borderId="0" xfId="0" applyFont="1" applyFill="1"/>
    <xf numFmtId="0" fontId="3" fillId="4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10" fillId="0" borderId="0" xfId="0" applyFont="1"/>
    <xf numFmtId="0" fontId="11" fillId="0" borderId="0" xfId="0" applyFont="1"/>
    <xf numFmtId="0" fontId="9" fillId="0" borderId="0" xfId="0" applyFont="1"/>
    <xf numFmtId="0" fontId="12" fillId="0" borderId="0" xfId="0" applyFont="1"/>
    <xf numFmtId="0" fontId="13" fillId="4" borderId="0" xfId="0" applyFont="1" applyFill="1"/>
    <xf numFmtId="0" fontId="0" fillId="4" borderId="0" xfId="0" applyFill="1"/>
    <xf numFmtId="0" fontId="14" fillId="5" borderId="0" xfId="0" applyFont="1" applyFill="1"/>
    <xf numFmtId="0" fontId="0" fillId="6" borderId="0" xfId="0" applyFill="1"/>
    <xf numFmtId="0" fontId="5" fillId="5" borderId="0" xfId="0" applyFont="1" applyFill="1"/>
    <xf numFmtId="0" fontId="16" fillId="0" borderId="0" xfId="0" applyFont="1"/>
    <xf numFmtId="0" fontId="3" fillId="0" borderId="0" xfId="0" applyFont="1" applyFill="1"/>
    <xf numFmtId="0" fontId="13" fillId="0" borderId="0" xfId="0" applyFont="1" applyFill="1"/>
    <xf numFmtId="0" fontId="17" fillId="0" borderId="0" xfId="0" applyFont="1"/>
    <xf numFmtId="0" fontId="18" fillId="0" borderId="0" xfId="0" applyFont="1"/>
    <xf numFmtId="0" fontId="15" fillId="0" borderId="0" xfId="0" applyFont="1"/>
    <xf numFmtId="0" fontId="17" fillId="0" borderId="0" xfId="0" applyFont="1" applyFill="1"/>
    <xf numFmtId="0" fontId="19" fillId="0" borderId="0" xfId="0" applyFont="1"/>
    <xf numFmtId="0" fontId="20" fillId="0" borderId="0" xfId="0" applyFont="1"/>
    <xf numFmtId="0" fontId="2" fillId="0" borderId="0" xfId="0" applyFont="1" applyFill="1" applyAlignment="1">
      <alignment horizontal="center" vertical="center"/>
    </xf>
    <xf numFmtId="0" fontId="15" fillId="7" borderId="0" xfId="0" applyFont="1" applyFill="1"/>
    <xf numFmtId="0" fontId="0" fillId="7" borderId="0" xfId="0" applyFill="1"/>
    <xf numFmtId="0" fontId="15" fillId="0" borderId="0" xfId="0" applyFont="1" applyFill="1" applyAlignment="1">
      <alignment vertical="center"/>
    </xf>
    <xf numFmtId="0" fontId="21" fillId="8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22" fillId="0" borderId="0" xfId="0" applyFont="1" applyFill="1"/>
    <xf numFmtId="0" fontId="17" fillId="0" borderId="0" xfId="0" applyFont="1" applyFill="1" applyAlignment="1">
      <alignment horizontal="center" vertical="center"/>
    </xf>
    <xf numFmtId="0" fontId="23" fillId="8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8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1" fillId="0" borderId="0" xfId="0" applyFont="1" applyFill="1"/>
  </cellXfs>
  <cellStyles count="1">
    <cellStyle name="Normale" xfId="0" builtinId="0"/>
  </cellStyles>
  <dxfs count="3"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0.12564134024774701"/>
          <c:y val="8.2508516748261998E-2"/>
          <c:w val="0.70000175280889598"/>
          <c:h val="0.83828653016234156"/>
        </c:manualLayout>
      </c:layout>
      <c:barChart>
        <c:barDir val="col"/>
        <c:grouping val="clustered"/>
        <c:ser>
          <c:idx val="0"/>
          <c:order val="0"/>
          <c:tx>
            <c:strRef>
              <c:f>FANTAVUELTA!$A$2</c:f>
              <c:strCache>
                <c:ptCount val="1"/>
                <c:pt idx="0">
                  <c:v>KALLE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FANTAVUELTA!$W$12</c:f>
              <c:numCache>
                <c:formatCode>General</c:formatCode>
                <c:ptCount val="1"/>
                <c:pt idx="0">
                  <c:v>237</c:v>
                </c:pt>
              </c:numCache>
            </c:numRef>
          </c:val>
        </c:ser>
        <c:ser>
          <c:idx val="1"/>
          <c:order val="1"/>
          <c:tx>
            <c:strRef>
              <c:f>FANTAVUELTA!$A$14</c:f>
              <c:strCache>
                <c:ptCount val="1"/>
                <c:pt idx="0">
                  <c:v>VENE</c:v>
                </c:pt>
              </c:strCache>
            </c:strRef>
          </c:tx>
          <c:spPr>
            <a:solidFill>
              <a:srgbClr val="FFFF0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FANTAVUELTA!$W$24</c:f>
              <c:numCache>
                <c:formatCode>General</c:formatCode>
                <c:ptCount val="1"/>
                <c:pt idx="0">
                  <c:v>454</c:v>
                </c:pt>
              </c:numCache>
            </c:numRef>
          </c:val>
        </c:ser>
        <c:ser>
          <c:idx val="2"/>
          <c:order val="2"/>
          <c:tx>
            <c:strRef>
              <c:f>FANTAVUELTA!$A$26</c:f>
              <c:strCache>
                <c:ptCount val="1"/>
                <c:pt idx="0">
                  <c:v>MAFFO</c:v>
                </c:pt>
              </c:strCache>
            </c:strRef>
          </c:tx>
          <c:spPr>
            <a:solidFill>
              <a:srgbClr val="FF000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FANTAVUELTA!$W$36</c:f>
              <c:numCache>
                <c:formatCode>General</c:formatCode>
                <c:ptCount val="1"/>
                <c:pt idx="0">
                  <c:v>364</c:v>
                </c:pt>
              </c:numCache>
            </c:numRef>
          </c:val>
        </c:ser>
        <c:ser>
          <c:idx val="3"/>
          <c:order val="3"/>
          <c:tx>
            <c:strRef>
              <c:f>FANTAVUELTA!$A$38</c:f>
              <c:strCache>
                <c:ptCount val="1"/>
                <c:pt idx="0">
                  <c:v>BONAZ</c:v>
                </c:pt>
              </c:strCache>
            </c:strRef>
          </c:tx>
          <c:spPr>
            <a:solidFill>
              <a:srgbClr val="00B050"/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FANTAVUELTA!$W$48</c:f>
              <c:numCache>
                <c:formatCode>General</c:formatCode>
                <c:ptCount val="1"/>
                <c:pt idx="0">
                  <c:v>1042</c:v>
                </c:pt>
              </c:numCache>
            </c:numRef>
          </c:val>
        </c:ser>
        <c:ser>
          <c:idx val="4"/>
          <c:order val="4"/>
          <c:tx>
            <c:strRef>
              <c:f>FANTAVUELTA!$A$50</c:f>
              <c:strCache>
                <c:ptCount val="1"/>
                <c:pt idx="0">
                  <c:v>IASCHI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dLbls>
            <c:spPr>
              <a:noFill/>
              <a:ln w="25400">
                <a:noFill/>
              </a:ln>
            </c:spPr>
            <c:showVal val="1"/>
          </c:dLbls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FANTAVUELTA!$W$60</c:f>
              <c:numCache>
                <c:formatCode>General</c:formatCode>
                <c:ptCount val="1"/>
                <c:pt idx="0">
                  <c:v>657</c:v>
                </c:pt>
              </c:numCache>
            </c:numRef>
          </c:val>
        </c:ser>
        <c:ser>
          <c:idx val="5"/>
          <c:order val="5"/>
          <c:tx>
            <c:strRef>
              <c:f>FANTAVUELTA!$A$62</c:f>
              <c:strCache>
                <c:ptCount val="1"/>
                <c:pt idx="0">
                  <c:v>LOMBO</c:v>
                </c:pt>
              </c:strCache>
            </c:strRef>
          </c:tx>
          <c:spPr>
            <a:solidFill>
              <a:schemeClr val="accent6"/>
            </a:solidFill>
          </c:spPr>
          <c:dLbls>
            <c:showVal val="1"/>
          </c:dLbls>
          <c:val>
            <c:numRef>
              <c:f>FANTAVUELTA!$W$72</c:f>
              <c:numCache>
                <c:formatCode>General</c:formatCode>
                <c:ptCount val="1"/>
                <c:pt idx="0">
                  <c:v>284</c:v>
                </c:pt>
              </c:numCache>
            </c:numRef>
          </c:val>
        </c:ser>
        <c:ser>
          <c:idx val="6"/>
          <c:order val="6"/>
          <c:tx>
            <c:strRef>
              <c:f>FANTAVUELTA!$A$74</c:f>
              <c:strCache>
                <c:ptCount val="1"/>
                <c:pt idx="0">
                  <c:v>ALE</c:v>
                </c:pt>
              </c:strCache>
            </c:strRef>
          </c:tx>
          <c:dLbls>
            <c:showVal val="1"/>
          </c:dLbls>
          <c:val>
            <c:numRef>
              <c:f>FANTAVUELTA!$W$84</c:f>
              <c:numCache>
                <c:formatCode>General</c:formatCode>
                <c:ptCount val="1"/>
                <c:pt idx="0">
                  <c:v>51</c:v>
                </c:pt>
              </c:numCache>
            </c:numRef>
          </c:val>
        </c:ser>
        <c:axId val="57365248"/>
        <c:axId val="57366784"/>
      </c:barChart>
      <c:catAx>
        <c:axId val="57365248"/>
        <c:scaling>
          <c:orientation val="minMax"/>
        </c:scaling>
        <c:delete val="1"/>
        <c:axPos val="b"/>
        <c:numFmt formatCode="General" sourceLinked="1"/>
        <c:tickLblPos val="none"/>
        <c:crossAx val="57366784"/>
        <c:crosses val="autoZero"/>
        <c:auto val="1"/>
        <c:lblAlgn val="ctr"/>
        <c:lblOffset val="100"/>
      </c:catAx>
      <c:valAx>
        <c:axId val="57366784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7365248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5384829689585406"/>
          <c:y val="0.25255694436796838"/>
          <c:w val="0.1147059914214023"/>
          <c:h val="0.53973900115632412"/>
        </c:manualLayout>
      </c:layout>
      <c:spPr>
        <a:solidFill>
          <a:srgbClr val="FFFF99"/>
        </a:solidFill>
      </c:spPr>
    </c:legend>
    <c:plotVisOnly val="1"/>
    <c:dispBlanksAs val="gap"/>
  </c:chart>
  <c:spPr>
    <a:solidFill>
      <a:srgbClr val="FF0000"/>
    </a:solidFill>
    <a:ln>
      <a:solidFill>
        <a:srgbClr val="FFC000"/>
      </a:solidFill>
    </a:ln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1033" r="0.75000000000001033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7.6549255622802057E-2"/>
          <c:y val="6.5146683419882792E-2"/>
          <c:w val="0.80801992046291227"/>
          <c:h val="0.75895886184163441"/>
        </c:manualLayout>
      </c:layout>
      <c:lineChart>
        <c:grouping val="standard"/>
        <c:ser>
          <c:idx val="0"/>
          <c:order val="0"/>
          <c:tx>
            <c:strRef>
              <c:f>FANTAVUELTA!$A$2</c:f>
              <c:strCache>
                <c:ptCount val="1"/>
                <c:pt idx="0">
                  <c:v>KALLE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FANTAVUELTA!$B$2:$V$2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FANTAVUELTA!$B$13:$W$13</c:f>
              <c:numCache>
                <c:formatCode>General</c:formatCode>
                <c:ptCount val="22"/>
                <c:pt idx="0">
                  <c:v>12</c:v>
                </c:pt>
                <c:pt idx="1">
                  <c:v>12</c:v>
                </c:pt>
                <c:pt idx="2">
                  <c:v>34</c:v>
                </c:pt>
                <c:pt idx="3">
                  <c:v>61</c:v>
                </c:pt>
                <c:pt idx="4">
                  <c:v>61</c:v>
                </c:pt>
                <c:pt idx="5">
                  <c:v>67</c:v>
                </c:pt>
                <c:pt idx="6">
                  <c:v>67</c:v>
                </c:pt>
                <c:pt idx="7">
                  <c:v>79</c:v>
                </c:pt>
                <c:pt idx="8">
                  <c:v>82</c:v>
                </c:pt>
                <c:pt idx="9">
                  <c:v>82</c:v>
                </c:pt>
                <c:pt idx="10">
                  <c:v>91</c:v>
                </c:pt>
                <c:pt idx="11">
                  <c:v>108</c:v>
                </c:pt>
                <c:pt idx="12">
                  <c:v>118</c:v>
                </c:pt>
                <c:pt idx="13">
                  <c:v>122</c:v>
                </c:pt>
                <c:pt idx="14">
                  <c:v>122</c:v>
                </c:pt>
                <c:pt idx="15">
                  <c:v>150</c:v>
                </c:pt>
                <c:pt idx="16">
                  <c:v>169</c:v>
                </c:pt>
                <c:pt idx="17">
                  <c:v>181</c:v>
                </c:pt>
                <c:pt idx="18">
                  <c:v>216</c:v>
                </c:pt>
                <c:pt idx="19">
                  <c:v>234</c:v>
                </c:pt>
                <c:pt idx="20">
                  <c:v>237</c:v>
                </c:pt>
                <c:pt idx="21">
                  <c:v>237</c:v>
                </c:pt>
              </c:numCache>
            </c:numRef>
          </c:val>
        </c:ser>
        <c:ser>
          <c:idx val="1"/>
          <c:order val="1"/>
          <c:tx>
            <c:strRef>
              <c:f>FANTAVUELTA!$A$14</c:f>
              <c:strCache>
                <c:ptCount val="1"/>
                <c:pt idx="0">
                  <c:v>VENE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val>
            <c:numRef>
              <c:f>FANTAVUELTA!$B$25:$W$25</c:f>
              <c:numCache>
                <c:formatCode>General</c:formatCode>
                <c:ptCount val="22"/>
                <c:pt idx="0">
                  <c:v>16</c:v>
                </c:pt>
                <c:pt idx="1">
                  <c:v>45</c:v>
                </c:pt>
                <c:pt idx="2">
                  <c:v>77</c:v>
                </c:pt>
                <c:pt idx="3">
                  <c:v>98</c:v>
                </c:pt>
                <c:pt idx="4">
                  <c:v>123</c:v>
                </c:pt>
                <c:pt idx="5">
                  <c:v>162</c:v>
                </c:pt>
                <c:pt idx="6">
                  <c:v>192</c:v>
                </c:pt>
                <c:pt idx="7">
                  <c:v>228</c:v>
                </c:pt>
                <c:pt idx="8">
                  <c:v>238</c:v>
                </c:pt>
                <c:pt idx="9">
                  <c:v>249</c:v>
                </c:pt>
                <c:pt idx="10">
                  <c:v>306</c:v>
                </c:pt>
                <c:pt idx="11">
                  <c:v>337</c:v>
                </c:pt>
                <c:pt idx="12">
                  <c:v>362</c:v>
                </c:pt>
                <c:pt idx="13">
                  <c:v>391</c:v>
                </c:pt>
                <c:pt idx="14">
                  <c:v>391</c:v>
                </c:pt>
                <c:pt idx="15">
                  <c:v>407</c:v>
                </c:pt>
                <c:pt idx="16">
                  <c:v>407</c:v>
                </c:pt>
                <c:pt idx="17">
                  <c:v>413</c:v>
                </c:pt>
                <c:pt idx="18">
                  <c:v>416</c:v>
                </c:pt>
                <c:pt idx="19">
                  <c:v>431</c:v>
                </c:pt>
                <c:pt idx="20">
                  <c:v>454</c:v>
                </c:pt>
                <c:pt idx="21">
                  <c:v>454</c:v>
                </c:pt>
              </c:numCache>
            </c:numRef>
          </c:val>
        </c:ser>
        <c:ser>
          <c:idx val="2"/>
          <c:order val="2"/>
          <c:tx>
            <c:strRef>
              <c:f>FANTAVUELTA!$A$26</c:f>
              <c:strCache>
                <c:ptCount val="1"/>
                <c:pt idx="0">
                  <c:v>MAFFO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FANTAVUELTA!$B$37:$W$37</c:f>
              <c:numCache>
                <c:formatCode>General</c:formatCode>
                <c:ptCount val="22"/>
                <c:pt idx="0">
                  <c:v>15</c:v>
                </c:pt>
                <c:pt idx="1">
                  <c:v>55</c:v>
                </c:pt>
                <c:pt idx="2">
                  <c:v>61</c:v>
                </c:pt>
                <c:pt idx="3">
                  <c:v>64</c:v>
                </c:pt>
                <c:pt idx="4">
                  <c:v>99</c:v>
                </c:pt>
                <c:pt idx="5">
                  <c:v>118</c:v>
                </c:pt>
                <c:pt idx="6">
                  <c:v>153</c:v>
                </c:pt>
                <c:pt idx="7">
                  <c:v>166</c:v>
                </c:pt>
                <c:pt idx="8">
                  <c:v>193</c:v>
                </c:pt>
                <c:pt idx="9">
                  <c:v>231</c:v>
                </c:pt>
                <c:pt idx="10">
                  <c:v>241</c:v>
                </c:pt>
                <c:pt idx="11">
                  <c:v>251</c:v>
                </c:pt>
                <c:pt idx="12">
                  <c:v>266</c:v>
                </c:pt>
                <c:pt idx="13">
                  <c:v>269</c:v>
                </c:pt>
                <c:pt idx="14">
                  <c:v>300</c:v>
                </c:pt>
                <c:pt idx="15">
                  <c:v>300</c:v>
                </c:pt>
                <c:pt idx="16">
                  <c:v>319</c:v>
                </c:pt>
                <c:pt idx="17">
                  <c:v>332</c:v>
                </c:pt>
                <c:pt idx="18">
                  <c:v>339</c:v>
                </c:pt>
                <c:pt idx="19">
                  <c:v>339</c:v>
                </c:pt>
                <c:pt idx="20">
                  <c:v>364</c:v>
                </c:pt>
                <c:pt idx="21">
                  <c:v>364</c:v>
                </c:pt>
              </c:numCache>
            </c:numRef>
          </c:val>
        </c:ser>
        <c:ser>
          <c:idx val="3"/>
          <c:order val="3"/>
          <c:tx>
            <c:strRef>
              <c:f>FANTAVUELTA!$A$38</c:f>
              <c:strCache>
                <c:ptCount val="1"/>
                <c:pt idx="0">
                  <c:v>BONAZ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val>
            <c:numRef>
              <c:f>FANTAVUELTA!$B$49:$W$49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68</c:v>
                </c:pt>
                <c:pt idx="3">
                  <c:v>79</c:v>
                </c:pt>
                <c:pt idx="4">
                  <c:v>102</c:v>
                </c:pt>
                <c:pt idx="5">
                  <c:v>143</c:v>
                </c:pt>
                <c:pt idx="6">
                  <c:v>189</c:v>
                </c:pt>
                <c:pt idx="7">
                  <c:v>245</c:v>
                </c:pt>
                <c:pt idx="8">
                  <c:v>270</c:v>
                </c:pt>
                <c:pt idx="9">
                  <c:v>283</c:v>
                </c:pt>
                <c:pt idx="10">
                  <c:v>337</c:v>
                </c:pt>
                <c:pt idx="11">
                  <c:v>393</c:v>
                </c:pt>
                <c:pt idx="12">
                  <c:v>413</c:v>
                </c:pt>
                <c:pt idx="13">
                  <c:v>455</c:v>
                </c:pt>
                <c:pt idx="14">
                  <c:v>479</c:v>
                </c:pt>
                <c:pt idx="15">
                  <c:v>521</c:v>
                </c:pt>
                <c:pt idx="16">
                  <c:v>593</c:v>
                </c:pt>
                <c:pt idx="17">
                  <c:v>622</c:v>
                </c:pt>
                <c:pt idx="18">
                  <c:v>672</c:v>
                </c:pt>
                <c:pt idx="19">
                  <c:v>707</c:v>
                </c:pt>
                <c:pt idx="20">
                  <c:v>762</c:v>
                </c:pt>
                <c:pt idx="21">
                  <c:v>1042</c:v>
                </c:pt>
              </c:numCache>
            </c:numRef>
          </c:val>
        </c:ser>
        <c:ser>
          <c:idx val="4"/>
          <c:order val="4"/>
          <c:tx>
            <c:strRef>
              <c:f>FANTAVUELTA!$A$50</c:f>
              <c:strCache>
                <c:ptCount val="1"/>
                <c:pt idx="0">
                  <c:v>IASCHI</c:v>
                </c:pt>
              </c:strCache>
            </c:strRef>
          </c:tx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none"/>
          </c:marker>
          <c:val>
            <c:numRef>
              <c:f>FANTAVUELTA!$B$61:$W$61</c:f>
              <c:numCache>
                <c:formatCode>General</c:formatCode>
                <c:ptCount val="22"/>
                <c:pt idx="0">
                  <c:v>14</c:v>
                </c:pt>
                <c:pt idx="1">
                  <c:v>14</c:v>
                </c:pt>
                <c:pt idx="2">
                  <c:v>44</c:v>
                </c:pt>
                <c:pt idx="3">
                  <c:v>59</c:v>
                </c:pt>
                <c:pt idx="4">
                  <c:v>74</c:v>
                </c:pt>
                <c:pt idx="5">
                  <c:v>118</c:v>
                </c:pt>
                <c:pt idx="6">
                  <c:v>133</c:v>
                </c:pt>
                <c:pt idx="7">
                  <c:v>177</c:v>
                </c:pt>
                <c:pt idx="8">
                  <c:v>243</c:v>
                </c:pt>
                <c:pt idx="9">
                  <c:v>258</c:v>
                </c:pt>
                <c:pt idx="10">
                  <c:v>284</c:v>
                </c:pt>
                <c:pt idx="11">
                  <c:v>333</c:v>
                </c:pt>
                <c:pt idx="12">
                  <c:v>348</c:v>
                </c:pt>
                <c:pt idx="13">
                  <c:v>397</c:v>
                </c:pt>
                <c:pt idx="14">
                  <c:v>417</c:v>
                </c:pt>
                <c:pt idx="15">
                  <c:v>457</c:v>
                </c:pt>
                <c:pt idx="16">
                  <c:v>473</c:v>
                </c:pt>
                <c:pt idx="17">
                  <c:v>483</c:v>
                </c:pt>
                <c:pt idx="18">
                  <c:v>532</c:v>
                </c:pt>
                <c:pt idx="19">
                  <c:v>551</c:v>
                </c:pt>
                <c:pt idx="20">
                  <c:v>557</c:v>
                </c:pt>
                <c:pt idx="21">
                  <c:v>657</c:v>
                </c:pt>
              </c:numCache>
            </c:numRef>
          </c:val>
        </c:ser>
        <c:ser>
          <c:idx val="5"/>
          <c:order val="5"/>
          <c:tx>
            <c:strRef>
              <c:f>FANTAVUELTA!$A$62</c:f>
              <c:strCache>
                <c:ptCount val="1"/>
                <c:pt idx="0">
                  <c:v>LOMBO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FANTAVUELTA!$B$73:$W$73</c:f>
              <c:numCache>
                <c:formatCode>General</c:formatCode>
                <c:ptCount val="22"/>
                <c:pt idx="0">
                  <c:v>14</c:v>
                </c:pt>
                <c:pt idx="1">
                  <c:v>20</c:v>
                </c:pt>
                <c:pt idx="2">
                  <c:v>34</c:v>
                </c:pt>
                <c:pt idx="3">
                  <c:v>51</c:v>
                </c:pt>
                <c:pt idx="4">
                  <c:v>71</c:v>
                </c:pt>
                <c:pt idx="5">
                  <c:v>100</c:v>
                </c:pt>
                <c:pt idx="6">
                  <c:v>114</c:v>
                </c:pt>
                <c:pt idx="7">
                  <c:v>125</c:v>
                </c:pt>
                <c:pt idx="8">
                  <c:v>141</c:v>
                </c:pt>
                <c:pt idx="9">
                  <c:v>157</c:v>
                </c:pt>
                <c:pt idx="10">
                  <c:v>157</c:v>
                </c:pt>
                <c:pt idx="11">
                  <c:v>163</c:v>
                </c:pt>
                <c:pt idx="12">
                  <c:v>163</c:v>
                </c:pt>
                <c:pt idx="13">
                  <c:v>173</c:v>
                </c:pt>
                <c:pt idx="14">
                  <c:v>189</c:v>
                </c:pt>
                <c:pt idx="15">
                  <c:v>189</c:v>
                </c:pt>
                <c:pt idx="16">
                  <c:v>189</c:v>
                </c:pt>
                <c:pt idx="17">
                  <c:v>214</c:v>
                </c:pt>
                <c:pt idx="18">
                  <c:v>216</c:v>
                </c:pt>
                <c:pt idx="19">
                  <c:v>232</c:v>
                </c:pt>
                <c:pt idx="20">
                  <c:v>254</c:v>
                </c:pt>
                <c:pt idx="21">
                  <c:v>284</c:v>
                </c:pt>
              </c:numCache>
            </c:numRef>
          </c:val>
        </c:ser>
        <c:ser>
          <c:idx val="6"/>
          <c:order val="6"/>
          <c:tx>
            <c:strRef>
              <c:f>FANTAVUELTA!$A$74</c:f>
              <c:strCache>
                <c:ptCount val="1"/>
                <c:pt idx="0">
                  <c:v>ALE</c:v>
                </c:pt>
              </c:strCache>
            </c:strRef>
          </c:tx>
          <c:marker>
            <c:symbol val="none"/>
          </c:marker>
          <c:val>
            <c:numRef>
              <c:f>FANTAVUELTA!$B$85:$W$85</c:f>
              <c:numCache>
                <c:formatCode>General</c:formatCode>
                <c:ptCount val="22"/>
                <c:pt idx="0">
                  <c:v>16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36</c:v>
                </c:pt>
                <c:pt idx="13">
                  <c:v>36</c:v>
                </c:pt>
                <c:pt idx="14">
                  <c:v>36</c:v>
                </c:pt>
                <c:pt idx="15">
                  <c:v>61</c:v>
                </c:pt>
                <c:pt idx="16">
                  <c:v>61</c:v>
                </c:pt>
                <c:pt idx="17">
                  <c:v>61</c:v>
                </c:pt>
                <c:pt idx="18">
                  <c:v>51</c:v>
                </c:pt>
                <c:pt idx="19">
                  <c:v>51</c:v>
                </c:pt>
                <c:pt idx="20">
                  <c:v>51</c:v>
                </c:pt>
                <c:pt idx="21">
                  <c:v>51</c:v>
                </c:pt>
              </c:numCache>
            </c:numRef>
          </c:val>
        </c:ser>
        <c:marker val="1"/>
        <c:axId val="61869440"/>
        <c:axId val="61891712"/>
      </c:lineChart>
      <c:catAx>
        <c:axId val="6186944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61891712"/>
        <c:crosses val="autoZero"/>
        <c:auto val="1"/>
        <c:lblAlgn val="ctr"/>
        <c:lblOffset val="100"/>
        <c:tickLblSkip val="1"/>
        <c:tickMarkSkip val="1"/>
      </c:catAx>
      <c:valAx>
        <c:axId val="61891712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61869440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9428969490145749"/>
          <c:y val="0.21498399087548786"/>
          <c:w val="9.0536779324055724E-2"/>
          <c:h val="0.50095917329705519"/>
        </c:manualLayout>
      </c:layout>
      <c:spPr>
        <a:solidFill>
          <a:srgbClr val="FFFF99"/>
        </a:solidFill>
      </c:spPr>
    </c:legend>
    <c:plotVisOnly val="1"/>
    <c:dispBlanksAs val="gap"/>
  </c:chart>
  <c:spPr>
    <a:solidFill>
      <a:srgbClr val="FF0000"/>
    </a:solidFill>
    <a:ln w="12700">
      <a:solidFill>
        <a:srgbClr val="FFC000"/>
      </a:solidFill>
    </a:ln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1033" r="0.75000000000001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142874</xdr:colOff>
      <xdr:row>86</xdr:row>
      <xdr:rowOff>19050</xdr:rowOff>
    </xdr:from>
    <xdr:to>
      <xdr:col>26</xdr:col>
      <xdr:colOff>285749</xdr:colOff>
      <xdr:row>102</xdr:row>
      <xdr:rowOff>152400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104</xdr:row>
      <xdr:rowOff>95250</xdr:rowOff>
    </xdr:from>
    <xdr:to>
      <xdr:col>28</xdr:col>
      <xdr:colOff>466725</xdr:colOff>
      <xdr:row>127</xdr:row>
      <xdr:rowOff>9525</xdr:rowOff>
    </xdr:to>
    <xdr:graphicFrame macro="">
      <xdr:nvGraphicFramePr>
        <xdr:cNvPr id="102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03"/>
  <sheetViews>
    <sheetView tabSelected="1" topLeftCell="A46" zoomScaleNormal="100" workbookViewId="0">
      <selection activeCell="Z44" sqref="Z44"/>
    </sheetView>
  </sheetViews>
  <sheetFormatPr defaultRowHeight="12.75"/>
  <cols>
    <col min="1" max="1" width="26.7109375" bestFit="1" customWidth="1"/>
    <col min="2" max="2" width="5.42578125" bestFit="1" customWidth="1"/>
    <col min="3" max="20" width="3.7109375" customWidth="1"/>
    <col min="21" max="22" width="5" bestFit="1" customWidth="1"/>
    <col min="23" max="23" width="4.85546875" customWidth="1"/>
    <col min="24" max="24" width="0.42578125" customWidth="1"/>
    <col min="25" max="25" width="12.140625" customWidth="1"/>
    <col min="26" max="26" width="5.7109375" customWidth="1"/>
    <col min="27" max="28" width="4.7109375" customWidth="1"/>
  </cols>
  <sheetData>
    <row r="1" spans="1:26">
      <c r="A1" s="8"/>
      <c r="B1" s="4"/>
      <c r="C1" s="1"/>
      <c r="D1" s="1"/>
      <c r="E1" s="1"/>
      <c r="F1" s="1"/>
      <c r="G1" s="1"/>
      <c r="H1" s="34" t="s">
        <v>116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3" t="s">
        <v>5</v>
      </c>
      <c r="Z1" s="3"/>
    </row>
    <row r="2" spans="1:26">
      <c r="A2" s="34" t="s">
        <v>25</v>
      </c>
      <c r="B2" s="37">
        <v>1</v>
      </c>
      <c r="C2" s="37">
        <v>2</v>
      </c>
      <c r="D2" s="37">
        <v>3</v>
      </c>
      <c r="E2" s="44">
        <v>4</v>
      </c>
      <c r="F2" s="37">
        <v>5</v>
      </c>
      <c r="G2" s="37">
        <v>6</v>
      </c>
      <c r="H2" s="37">
        <v>7</v>
      </c>
      <c r="I2" s="37">
        <v>8</v>
      </c>
      <c r="J2" s="37">
        <v>9</v>
      </c>
      <c r="K2" s="37">
        <v>10</v>
      </c>
      <c r="L2" s="37">
        <v>11</v>
      </c>
      <c r="M2" s="37">
        <v>12</v>
      </c>
      <c r="N2" s="37">
        <v>13</v>
      </c>
      <c r="O2" s="37">
        <v>14</v>
      </c>
      <c r="P2" s="37">
        <v>15</v>
      </c>
      <c r="Q2" s="37">
        <v>16</v>
      </c>
      <c r="R2" s="37">
        <v>17</v>
      </c>
      <c r="S2" s="37">
        <v>18</v>
      </c>
      <c r="T2" s="37">
        <v>19</v>
      </c>
      <c r="U2" s="37">
        <v>20</v>
      </c>
      <c r="V2" s="37">
        <v>21</v>
      </c>
      <c r="W2" s="37" t="s">
        <v>2</v>
      </c>
      <c r="X2" s="4"/>
      <c r="Y2" s="3">
        <v>1</v>
      </c>
      <c r="Z2" s="5">
        <v>25</v>
      </c>
    </row>
    <row r="3" spans="1:26">
      <c r="A3" s="2" t="s">
        <v>52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48">
        <f>25</f>
        <v>25</v>
      </c>
      <c r="V3" s="37"/>
      <c r="W3" s="37">
        <f>SUM(B3:V3)</f>
        <v>25</v>
      </c>
      <c r="X3" s="4"/>
      <c r="Y3" s="3">
        <v>2</v>
      </c>
      <c r="Z3" s="3">
        <v>20</v>
      </c>
    </row>
    <row r="4" spans="1:26">
      <c r="A4" s="43" t="s">
        <v>37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42">
        <f>-10</f>
        <v>-10</v>
      </c>
      <c r="P4" s="42"/>
      <c r="Q4" s="42"/>
      <c r="R4" s="42"/>
      <c r="S4" s="42"/>
      <c r="T4" s="42"/>
      <c r="U4" s="42"/>
      <c r="V4" s="42"/>
      <c r="W4" s="42">
        <f t="shared" ref="W4:W10" si="0">SUM(B4:V4)</f>
        <v>-10</v>
      </c>
      <c r="X4" s="4"/>
      <c r="Y4" s="3">
        <v>3</v>
      </c>
      <c r="Z4" s="3">
        <v>16</v>
      </c>
    </row>
    <row r="5" spans="1:26">
      <c r="A5" s="43" t="s">
        <v>38</v>
      </c>
      <c r="B5" s="37"/>
      <c r="C5" s="37"/>
      <c r="D5" s="37"/>
      <c r="E5" s="37">
        <f>20</f>
        <v>20</v>
      </c>
      <c r="F5" s="37"/>
      <c r="G5" s="37"/>
      <c r="H5" s="37"/>
      <c r="I5" s="37"/>
      <c r="J5" s="37"/>
      <c r="K5" s="37"/>
      <c r="L5" s="37">
        <f>5</f>
        <v>5</v>
      </c>
      <c r="M5" s="37"/>
      <c r="N5" s="37"/>
      <c r="O5" s="37"/>
      <c r="P5" s="37"/>
      <c r="Q5" s="37"/>
      <c r="R5" s="37"/>
      <c r="S5" s="37"/>
      <c r="T5" s="37"/>
      <c r="U5" s="42">
        <f>-10</f>
        <v>-10</v>
      </c>
      <c r="V5" s="42"/>
      <c r="W5" s="42">
        <f>SUM(B5:V5)</f>
        <v>15</v>
      </c>
      <c r="X5" s="4"/>
      <c r="Y5" s="3">
        <v>4</v>
      </c>
      <c r="Z5" s="3">
        <v>14</v>
      </c>
    </row>
    <row r="6" spans="1:26">
      <c r="A6" s="2" t="s">
        <v>36</v>
      </c>
      <c r="B6" s="37"/>
      <c r="C6" s="37"/>
      <c r="D6" s="37">
        <f>10</f>
        <v>10</v>
      </c>
      <c r="E6" s="37">
        <f>7</f>
        <v>7</v>
      </c>
      <c r="F6" s="37"/>
      <c r="G6" s="37"/>
      <c r="H6" s="37"/>
      <c r="I6" s="37"/>
      <c r="J6" s="37">
        <f>3</f>
        <v>3</v>
      </c>
      <c r="K6" s="37"/>
      <c r="L6" s="37"/>
      <c r="M6" s="37">
        <f>2</f>
        <v>2</v>
      </c>
      <c r="N6" s="37"/>
      <c r="O6" s="37"/>
      <c r="P6" s="37"/>
      <c r="Q6" s="37"/>
      <c r="R6" s="37"/>
      <c r="S6" s="37"/>
      <c r="T6" s="37">
        <f>10</f>
        <v>10</v>
      </c>
      <c r="U6" s="37"/>
      <c r="V6" s="37"/>
      <c r="W6" s="37">
        <f>SUM(B6:V6)</f>
        <v>32</v>
      </c>
      <c r="X6" s="4"/>
      <c r="Y6" s="3">
        <v>5</v>
      </c>
      <c r="Z6" s="3">
        <v>12</v>
      </c>
    </row>
    <row r="7" spans="1:26">
      <c r="A7" s="2" t="s">
        <v>127</v>
      </c>
      <c r="B7" s="37"/>
      <c r="C7" s="37"/>
      <c r="D7" s="37"/>
      <c r="E7" s="37"/>
      <c r="F7" s="37"/>
      <c r="G7" s="37">
        <f>1</f>
        <v>1</v>
      </c>
      <c r="H7" s="37"/>
      <c r="I7" s="37"/>
      <c r="J7" s="37"/>
      <c r="K7" s="37"/>
      <c r="L7" s="37"/>
      <c r="M7" s="37"/>
      <c r="N7" s="37"/>
      <c r="O7" s="37"/>
      <c r="P7" s="37"/>
      <c r="Q7" s="37">
        <f>1</f>
        <v>1</v>
      </c>
      <c r="R7" s="37"/>
      <c r="S7" s="37"/>
      <c r="T7" s="37"/>
      <c r="U7" s="37"/>
      <c r="V7" s="37"/>
      <c r="W7" s="37">
        <f t="shared" si="0"/>
        <v>2</v>
      </c>
      <c r="X7" s="4"/>
      <c r="Y7" s="3">
        <v>6</v>
      </c>
      <c r="Z7" s="3">
        <v>10</v>
      </c>
    </row>
    <row r="8" spans="1:26">
      <c r="A8" s="2" t="s">
        <v>128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>
        <f>3</f>
        <v>3</v>
      </c>
      <c r="M8" s="37"/>
      <c r="N8" s="37">
        <f>10</f>
        <v>10</v>
      </c>
      <c r="O8" s="37"/>
      <c r="P8" s="37"/>
      <c r="Q8" s="37">
        <f>20+3</f>
        <v>23</v>
      </c>
      <c r="R8" s="37">
        <v>3</v>
      </c>
      <c r="S8" s="37">
        <v>3</v>
      </c>
      <c r="T8" s="37">
        <v>3</v>
      </c>
      <c r="U8" s="37"/>
      <c r="V8" s="37"/>
      <c r="W8" s="37">
        <f t="shared" si="0"/>
        <v>45</v>
      </c>
      <c r="X8" s="4"/>
      <c r="Y8" s="3">
        <v>7</v>
      </c>
      <c r="Z8" s="3">
        <v>9</v>
      </c>
    </row>
    <row r="9" spans="1:26">
      <c r="A9" s="2" t="s">
        <v>129</v>
      </c>
      <c r="B9" s="37">
        <f>12</f>
        <v>12</v>
      </c>
      <c r="C9" s="37"/>
      <c r="D9" s="37"/>
      <c r="E9" s="37"/>
      <c r="F9" s="37"/>
      <c r="G9" s="37">
        <f>5</f>
        <v>5</v>
      </c>
      <c r="H9" s="37"/>
      <c r="I9" s="37"/>
      <c r="J9" s="37"/>
      <c r="K9" s="37"/>
      <c r="L9" s="37"/>
      <c r="M9" s="37">
        <f>5</f>
        <v>5</v>
      </c>
      <c r="N9" s="37"/>
      <c r="O9" s="37"/>
      <c r="P9" s="37"/>
      <c r="Q9" s="37"/>
      <c r="R9" s="37">
        <f>16</f>
        <v>16</v>
      </c>
      <c r="S9" s="37"/>
      <c r="T9" s="37">
        <f>6</f>
        <v>6</v>
      </c>
      <c r="U9" s="37"/>
      <c r="V9" s="37"/>
      <c r="W9" s="37">
        <f>SUM(B9:V9)</f>
        <v>44</v>
      </c>
      <c r="X9" s="4"/>
      <c r="Y9" s="3">
        <v>8</v>
      </c>
      <c r="Z9" s="3">
        <v>8</v>
      </c>
    </row>
    <row r="10" spans="1:26">
      <c r="A10" s="2" t="s">
        <v>130</v>
      </c>
      <c r="B10" s="37"/>
      <c r="C10" s="37"/>
      <c r="D10" s="37">
        <f>12</f>
        <v>12</v>
      </c>
      <c r="E10" s="37"/>
      <c r="F10" s="37"/>
      <c r="G10" s="37"/>
      <c r="H10" s="37"/>
      <c r="I10" s="37">
        <f>12</f>
        <v>12</v>
      </c>
      <c r="J10" s="37"/>
      <c r="K10" s="37"/>
      <c r="L10" s="37">
        <f>1</f>
        <v>1</v>
      </c>
      <c r="M10" s="37">
        <f>10</f>
        <v>10</v>
      </c>
      <c r="N10" s="37"/>
      <c r="O10" s="37">
        <f>14</f>
        <v>14</v>
      </c>
      <c r="P10" s="37"/>
      <c r="Q10" s="37">
        <f>4</f>
        <v>4</v>
      </c>
      <c r="R10" s="37"/>
      <c r="S10" s="37"/>
      <c r="T10" s="37">
        <f>16</f>
        <v>16</v>
      </c>
      <c r="U10" s="37">
        <f>3</f>
        <v>3</v>
      </c>
      <c r="V10" s="37"/>
      <c r="W10" s="37">
        <f t="shared" si="0"/>
        <v>72</v>
      </c>
      <c r="X10" s="4"/>
      <c r="Y10" s="3">
        <v>9</v>
      </c>
      <c r="Z10" s="3">
        <v>7</v>
      </c>
    </row>
    <row r="11" spans="1:26">
      <c r="A11" s="2" t="s">
        <v>131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>
        <f>9</f>
        <v>9</v>
      </c>
      <c r="T11" s="37"/>
      <c r="U11" s="37"/>
      <c r="V11" s="37">
        <f>3</f>
        <v>3</v>
      </c>
      <c r="W11" s="37">
        <f>SUM(B11:V11)</f>
        <v>12</v>
      </c>
      <c r="X11" s="4"/>
      <c r="Y11" s="3">
        <v>10</v>
      </c>
      <c r="Z11" s="3">
        <v>6</v>
      </c>
    </row>
    <row r="12" spans="1:26">
      <c r="A12" s="2" t="s">
        <v>9</v>
      </c>
      <c r="B12" s="37">
        <f t="shared" ref="B12:F12" si="1">SUM(B3:B11)</f>
        <v>12</v>
      </c>
      <c r="C12" s="37">
        <f t="shared" si="1"/>
        <v>0</v>
      </c>
      <c r="D12" s="37">
        <f t="shared" si="1"/>
        <v>22</v>
      </c>
      <c r="E12" s="37">
        <f t="shared" si="1"/>
        <v>27</v>
      </c>
      <c r="F12" s="37">
        <f t="shared" si="1"/>
        <v>0</v>
      </c>
      <c r="G12" s="37">
        <f t="shared" ref="G12:H12" si="2">SUM(G3:G11)</f>
        <v>6</v>
      </c>
      <c r="H12" s="37">
        <f t="shared" si="2"/>
        <v>0</v>
      </c>
      <c r="I12" s="37">
        <f t="shared" ref="I12:J12" si="3">SUM(I3:I11)</f>
        <v>12</v>
      </c>
      <c r="J12" s="37">
        <f t="shared" si="3"/>
        <v>3</v>
      </c>
      <c r="K12" s="37">
        <f t="shared" ref="K12:O12" si="4">SUM(K3:K11)</f>
        <v>0</v>
      </c>
      <c r="L12" s="37">
        <f t="shared" si="4"/>
        <v>9</v>
      </c>
      <c r="M12" s="37">
        <f t="shared" si="4"/>
        <v>17</v>
      </c>
      <c r="N12" s="37">
        <f t="shared" si="4"/>
        <v>10</v>
      </c>
      <c r="O12" s="37">
        <f t="shared" si="4"/>
        <v>4</v>
      </c>
      <c r="P12" s="37">
        <f t="shared" ref="P12:T12" si="5">SUM(P3:P11)</f>
        <v>0</v>
      </c>
      <c r="Q12" s="37">
        <f t="shared" si="5"/>
        <v>28</v>
      </c>
      <c r="R12" s="37">
        <f t="shared" si="5"/>
        <v>19</v>
      </c>
      <c r="S12" s="37">
        <f t="shared" si="5"/>
        <v>12</v>
      </c>
      <c r="T12" s="37">
        <f t="shared" si="5"/>
        <v>35</v>
      </c>
      <c r="U12" s="37">
        <f t="shared" ref="U12:V12" si="6">SUM(U3:U11)</f>
        <v>18</v>
      </c>
      <c r="V12" s="37">
        <f t="shared" si="6"/>
        <v>3</v>
      </c>
      <c r="W12" s="37">
        <f>SUM(W3:W11)</f>
        <v>237</v>
      </c>
      <c r="X12" s="4"/>
      <c r="Y12" s="3">
        <v>11</v>
      </c>
      <c r="Z12" s="3">
        <v>5</v>
      </c>
    </row>
    <row r="13" spans="1:26">
      <c r="A13" s="2" t="s">
        <v>3</v>
      </c>
      <c r="B13" s="37">
        <f>B12</f>
        <v>12</v>
      </c>
      <c r="C13" s="37">
        <f t="shared" ref="C13:V13" si="7">B13+C12</f>
        <v>12</v>
      </c>
      <c r="D13" s="37">
        <f t="shared" si="7"/>
        <v>34</v>
      </c>
      <c r="E13" s="37">
        <f t="shared" si="7"/>
        <v>61</v>
      </c>
      <c r="F13" s="37">
        <f t="shared" si="7"/>
        <v>61</v>
      </c>
      <c r="G13" s="37">
        <f t="shared" si="7"/>
        <v>67</v>
      </c>
      <c r="H13" s="37">
        <f t="shared" si="7"/>
        <v>67</v>
      </c>
      <c r="I13" s="37">
        <f t="shared" si="7"/>
        <v>79</v>
      </c>
      <c r="J13" s="37">
        <f t="shared" si="7"/>
        <v>82</v>
      </c>
      <c r="K13" s="37">
        <f t="shared" si="7"/>
        <v>82</v>
      </c>
      <c r="L13" s="37">
        <f t="shared" si="7"/>
        <v>91</v>
      </c>
      <c r="M13" s="37">
        <f t="shared" si="7"/>
        <v>108</v>
      </c>
      <c r="N13" s="37">
        <f t="shared" si="7"/>
        <v>118</v>
      </c>
      <c r="O13" s="37">
        <f t="shared" si="7"/>
        <v>122</v>
      </c>
      <c r="P13" s="37">
        <f t="shared" si="7"/>
        <v>122</v>
      </c>
      <c r="Q13" s="37">
        <f t="shared" si="7"/>
        <v>150</v>
      </c>
      <c r="R13" s="37">
        <f t="shared" si="7"/>
        <v>169</v>
      </c>
      <c r="S13" s="37">
        <f t="shared" si="7"/>
        <v>181</v>
      </c>
      <c r="T13" s="37">
        <f t="shared" si="7"/>
        <v>216</v>
      </c>
      <c r="U13" s="37">
        <f t="shared" si="7"/>
        <v>234</v>
      </c>
      <c r="V13" s="37">
        <f t="shared" si="7"/>
        <v>237</v>
      </c>
      <c r="W13" s="37">
        <f>W12</f>
        <v>237</v>
      </c>
      <c r="X13" s="4"/>
      <c r="Y13" s="3">
        <v>12</v>
      </c>
      <c r="Z13" s="3">
        <v>4</v>
      </c>
    </row>
    <row r="14" spans="1:26">
      <c r="A14" s="34" t="s">
        <v>26</v>
      </c>
      <c r="B14" s="44">
        <v>1</v>
      </c>
      <c r="C14" s="37">
        <v>2</v>
      </c>
      <c r="D14" s="37">
        <v>3</v>
      </c>
      <c r="E14" s="37">
        <v>4</v>
      </c>
      <c r="F14" s="37">
        <v>5</v>
      </c>
      <c r="G14" s="37">
        <v>6</v>
      </c>
      <c r="H14" s="37">
        <v>7</v>
      </c>
      <c r="I14" s="37">
        <v>8</v>
      </c>
      <c r="J14" s="37">
        <v>9</v>
      </c>
      <c r="K14" s="37">
        <v>10</v>
      </c>
      <c r="L14" s="44">
        <v>11</v>
      </c>
      <c r="M14" s="37">
        <v>12</v>
      </c>
      <c r="N14" s="37">
        <v>13</v>
      </c>
      <c r="O14" s="37">
        <v>14</v>
      </c>
      <c r="P14" s="37">
        <v>15</v>
      </c>
      <c r="Q14" s="37">
        <v>16</v>
      </c>
      <c r="R14" s="37">
        <v>17</v>
      </c>
      <c r="S14" s="37">
        <v>18</v>
      </c>
      <c r="T14" s="37">
        <v>19</v>
      </c>
      <c r="U14" s="37">
        <v>20</v>
      </c>
      <c r="V14" s="37">
        <v>21</v>
      </c>
      <c r="W14" s="37" t="s">
        <v>2</v>
      </c>
      <c r="X14" s="4"/>
      <c r="Y14" s="3">
        <v>13</v>
      </c>
      <c r="Z14" s="3">
        <v>3</v>
      </c>
    </row>
    <row r="15" spans="1:26">
      <c r="A15" s="2" t="s">
        <v>132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>
        <f>SUM(B15:V15)</f>
        <v>0</v>
      </c>
      <c r="X15" s="4"/>
      <c r="Y15" s="3">
        <v>14</v>
      </c>
      <c r="Z15" s="3">
        <v>2</v>
      </c>
    </row>
    <row r="16" spans="1:26">
      <c r="A16" s="2" t="s">
        <v>35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>
        <f t="shared" ref="W16:W22" si="8">SUM(B16:V16)</f>
        <v>0</v>
      </c>
      <c r="X16" s="4"/>
      <c r="Y16" s="3">
        <v>15</v>
      </c>
      <c r="Z16" s="3">
        <v>1</v>
      </c>
    </row>
    <row r="17" spans="1:29">
      <c r="A17" s="2" t="s">
        <v>133</v>
      </c>
      <c r="B17" s="37"/>
      <c r="C17" s="37"/>
      <c r="D17" s="37">
        <f>7</f>
        <v>7</v>
      </c>
      <c r="E17" s="37"/>
      <c r="F17" s="37"/>
      <c r="G17" s="37">
        <f>3</f>
        <v>3</v>
      </c>
      <c r="H17" s="37"/>
      <c r="I17" s="37">
        <f>5</f>
        <v>5</v>
      </c>
      <c r="J17" s="37"/>
      <c r="K17" s="37"/>
      <c r="L17" s="37">
        <f>7</f>
        <v>7</v>
      </c>
      <c r="M17" s="37"/>
      <c r="N17" s="37"/>
      <c r="O17" s="37">
        <f>10</f>
        <v>10</v>
      </c>
      <c r="P17" s="37"/>
      <c r="Q17" s="37">
        <f>8</f>
        <v>8</v>
      </c>
      <c r="R17" s="37"/>
      <c r="S17" s="37"/>
      <c r="T17" s="37"/>
      <c r="U17" s="37">
        <f>1</f>
        <v>1</v>
      </c>
      <c r="V17" s="37"/>
      <c r="W17" s="37">
        <f>SUM(B17:V17)</f>
        <v>41</v>
      </c>
      <c r="X17" s="4"/>
    </row>
    <row r="18" spans="1:29">
      <c r="A18" s="2" t="s">
        <v>134</v>
      </c>
      <c r="B18" s="37">
        <f>16</f>
        <v>16</v>
      </c>
      <c r="C18" s="37">
        <f>3</f>
        <v>3</v>
      </c>
      <c r="D18" s="37"/>
      <c r="E18" s="37"/>
      <c r="F18" s="37"/>
      <c r="G18" s="37"/>
      <c r="H18" s="37">
        <f>4</f>
        <v>4</v>
      </c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>
        <f>9</f>
        <v>9</v>
      </c>
      <c r="W18" s="37">
        <f>SUM(B18:V18)</f>
        <v>32</v>
      </c>
      <c r="X18" s="4"/>
    </row>
    <row r="19" spans="1:29">
      <c r="A19" s="2" t="s">
        <v>135</v>
      </c>
      <c r="B19" s="37"/>
      <c r="C19" s="37"/>
      <c r="D19" s="37">
        <f>6</f>
        <v>6</v>
      </c>
      <c r="E19" s="37"/>
      <c r="F19" s="37"/>
      <c r="G19" s="37">
        <f>6</f>
        <v>6</v>
      </c>
      <c r="H19" s="37"/>
      <c r="I19" s="37">
        <f>7</f>
        <v>7</v>
      </c>
      <c r="J19" s="37"/>
      <c r="K19" s="37"/>
      <c r="L19" s="37">
        <f>4</f>
        <v>4</v>
      </c>
      <c r="M19" s="37">
        <f>14</f>
        <v>14</v>
      </c>
      <c r="N19" s="37"/>
      <c r="O19" s="37">
        <f>2</f>
        <v>2</v>
      </c>
      <c r="P19" s="37"/>
      <c r="Q19" s="37">
        <f>6</f>
        <v>6</v>
      </c>
      <c r="R19" s="37"/>
      <c r="S19" s="37"/>
      <c r="T19" s="37">
        <f>3</f>
        <v>3</v>
      </c>
      <c r="U19" s="37"/>
      <c r="V19" s="37"/>
      <c r="W19" s="37">
        <f t="shared" si="8"/>
        <v>48</v>
      </c>
      <c r="X19" s="4"/>
      <c r="Y19" s="10" t="s">
        <v>6</v>
      </c>
      <c r="Z19" s="26"/>
      <c r="AA19" s="26"/>
      <c r="AB19" s="10">
        <v>-10</v>
      </c>
    </row>
    <row r="20" spans="1:29">
      <c r="A20" s="2" t="s">
        <v>136</v>
      </c>
      <c r="B20" s="37"/>
      <c r="C20" s="37"/>
      <c r="D20" s="37">
        <f>16+3</f>
        <v>19</v>
      </c>
      <c r="E20" s="37">
        <f>1+10</f>
        <v>11</v>
      </c>
      <c r="F20" s="37">
        <v>10</v>
      </c>
      <c r="G20" s="37">
        <f>20+10</f>
        <v>30</v>
      </c>
      <c r="H20" s="37">
        <v>10</v>
      </c>
      <c r="I20" s="37">
        <f>14+10</f>
        <v>24</v>
      </c>
      <c r="J20" s="37">
        <v>10</v>
      </c>
      <c r="K20" s="37">
        <v>10</v>
      </c>
      <c r="L20" s="37">
        <f>16+5</f>
        <v>21</v>
      </c>
      <c r="M20" s="37">
        <f>12+5</f>
        <v>17</v>
      </c>
      <c r="N20" s="37">
        <v>5</v>
      </c>
      <c r="O20" s="37">
        <f>12+5</f>
        <v>17</v>
      </c>
      <c r="P20" s="37"/>
      <c r="Q20" s="37">
        <f>2</f>
        <v>2</v>
      </c>
      <c r="R20" s="37"/>
      <c r="S20" s="37"/>
      <c r="T20" s="37"/>
      <c r="U20" s="37"/>
      <c r="V20" s="37"/>
      <c r="W20" s="37">
        <f t="shared" si="8"/>
        <v>186</v>
      </c>
      <c r="X20" s="4"/>
      <c r="Y20" s="11" t="s">
        <v>7</v>
      </c>
      <c r="Z20" s="24"/>
      <c r="AA20" s="24"/>
      <c r="AB20" s="11">
        <v>-50</v>
      </c>
      <c r="AC20" s="7" t="s">
        <v>13</v>
      </c>
    </row>
    <row r="21" spans="1:29">
      <c r="A21" s="2" t="s">
        <v>137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48">
        <f>25</f>
        <v>25</v>
      </c>
      <c r="M21" s="37"/>
      <c r="N21" s="37"/>
      <c r="O21" s="37"/>
      <c r="P21" s="37"/>
      <c r="Q21" s="37"/>
      <c r="R21" s="37"/>
      <c r="S21" s="37"/>
      <c r="T21" s="37"/>
      <c r="U21" s="37">
        <f>14</f>
        <v>14</v>
      </c>
      <c r="V21" s="37"/>
      <c r="W21" s="37">
        <f>SUM(B21:V21)</f>
        <v>39</v>
      </c>
      <c r="X21" s="4"/>
      <c r="Y21" s="27" t="s">
        <v>30</v>
      </c>
      <c r="Z21" s="25"/>
      <c r="AA21" s="25"/>
      <c r="AB21" s="25">
        <v>-200</v>
      </c>
      <c r="AC21" s="7" t="s">
        <v>31</v>
      </c>
    </row>
    <row r="22" spans="1:29">
      <c r="A22" s="43" t="s">
        <v>138</v>
      </c>
      <c r="B22" s="37"/>
      <c r="C22" s="37"/>
      <c r="D22" s="37"/>
      <c r="E22" s="37">
        <f>10</f>
        <v>10</v>
      </c>
      <c r="F22" s="37"/>
      <c r="G22" s="37"/>
      <c r="H22" s="37"/>
      <c r="I22" s="37"/>
      <c r="J22" s="37"/>
      <c r="K22" s="37"/>
      <c r="L22" s="37"/>
      <c r="M22" s="37"/>
      <c r="N22" s="37">
        <f>12</f>
        <v>12</v>
      </c>
      <c r="O22" s="37"/>
      <c r="P22" s="37"/>
      <c r="Q22" s="37"/>
      <c r="R22" s="37"/>
      <c r="S22" s="42">
        <f>-10</f>
        <v>-10</v>
      </c>
      <c r="T22" s="42"/>
      <c r="U22" s="42"/>
      <c r="V22" s="42"/>
      <c r="W22" s="42">
        <f t="shared" si="8"/>
        <v>12</v>
      </c>
      <c r="X22" s="4"/>
      <c r="Y22" s="12" t="s">
        <v>10</v>
      </c>
      <c r="Z22" s="23"/>
      <c r="AA22" s="23"/>
      <c r="AB22" s="12">
        <v>-100</v>
      </c>
    </row>
    <row r="23" spans="1:29">
      <c r="A23" s="2" t="s">
        <v>139</v>
      </c>
      <c r="B23" s="37"/>
      <c r="C23" s="37">
        <f>20+6</f>
        <v>26</v>
      </c>
      <c r="D23" s="37"/>
      <c r="E23" s="37"/>
      <c r="F23" s="37">
        <f>9+6</f>
        <v>15</v>
      </c>
      <c r="G23" s="37"/>
      <c r="H23" s="37">
        <f>16</f>
        <v>16</v>
      </c>
      <c r="I23" s="37"/>
      <c r="J23" s="37"/>
      <c r="K23" s="37">
        <f>1</f>
        <v>1</v>
      </c>
      <c r="L23" s="37"/>
      <c r="M23" s="37"/>
      <c r="N23" s="37">
        <v>8</v>
      </c>
      <c r="O23" s="37"/>
      <c r="P23" s="37"/>
      <c r="Q23" s="37"/>
      <c r="R23" s="37"/>
      <c r="S23" s="37">
        <f>16</f>
        <v>16</v>
      </c>
      <c r="T23" s="37"/>
      <c r="U23" s="37"/>
      <c r="V23" s="37">
        <f>14</f>
        <v>14</v>
      </c>
      <c r="W23" s="37">
        <f>SUM(B23:V23)</f>
        <v>96</v>
      </c>
      <c r="X23" s="4"/>
      <c r="Y23" s="29"/>
      <c r="Z23" s="30"/>
      <c r="AA23" s="30"/>
      <c r="AB23" s="29"/>
    </row>
    <row r="24" spans="1:29">
      <c r="A24" s="2" t="s">
        <v>9</v>
      </c>
      <c r="B24" s="37">
        <f>SUM(B15:B23)</f>
        <v>16</v>
      </c>
      <c r="C24" s="37">
        <f>SUM(C15:C23)</f>
        <v>29</v>
      </c>
      <c r="D24" s="37">
        <f t="shared" ref="D24:V24" si="9">SUM(D15:D23)</f>
        <v>32</v>
      </c>
      <c r="E24" s="37">
        <f t="shared" si="9"/>
        <v>21</v>
      </c>
      <c r="F24" s="37">
        <f t="shared" si="9"/>
        <v>25</v>
      </c>
      <c r="G24" s="37">
        <f t="shared" si="9"/>
        <v>39</v>
      </c>
      <c r="H24" s="37">
        <f t="shared" si="9"/>
        <v>30</v>
      </c>
      <c r="I24" s="37">
        <f t="shared" si="9"/>
        <v>36</v>
      </c>
      <c r="J24" s="37">
        <f t="shared" si="9"/>
        <v>10</v>
      </c>
      <c r="K24" s="37">
        <f t="shared" si="9"/>
        <v>11</v>
      </c>
      <c r="L24" s="37">
        <f t="shared" si="9"/>
        <v>57</v>
      </c>
      <c r="M24" s="37">
        <f t="shared" si="9"/>
        <v>31</v>
      </c>
      <c r="N24" s="37">
        <f t="shared" si="9"/>
        <v>25</v>
      </c>
      <c r="O24" s="37">
        <f t="shared" si="9"/>
        <v>29</v>
      </c>
      <c r="P24" s="37">
        <f t="shared" si="9"/>
        <v>0</v>
      </c>
      <c r="Q24" s="37">
        <f t="shared" si="9"/>
        <v>16</v>
      </c>
      <c r="R24" s="37">
        <f t="shared" si="9"/>
        <v>0</v>
      </c>
      <c r="S24" s="37">
        <f t="shared" si="9"/>
        <v>6</v>
      </c>
      <c r="T24" s="37">
        <f t="shared" si="9"/>
        <v>3</v>
      </c>
      <c r="U24" s="37">
        <f t="shared" si="9"/>
        <v>15</v>
      </c>
      <c r="V24" s="37">
        <f t="shared" si="9"/>
        <v>23</v>
      </c>
      <c r="W24" s="37">
        <f>SUM(W15:W23)</f>
        <v>454</v>
      </c>
      <c r="Y24" s="3" t="s">
        <v>39</v>
      </c>
      <c r="Z24" s="9" t="s">
        <v>14</v>
      </c>
      <c r="AA24" s="9" t="s">
        <v>15</v>
      </c>
      <c r="AB24" s="9" t="s">
        <v>16</v>
      </c>
    </row>
    <row r="25" spans="1:29">
      <c r="A25" s="2" t="s">
        <v>3</v>
      </c>
      <c r="B25" s="37">
        <f>B24</f>
        <v>16</v>
      </c>
      <c r="C25" s="37">
        <f t="shared" ref="C25:V25" si="10">B25+C24</f>
        <v>45</v>
      </c>
      <c r="D25" s="37">
        <f t="shared" si="10"/>
        <v>77</v>
      </c>
      <c r="E25" s="37">
        <f t="shared" si="10"/>
        <v>98</v>
      </c>
      <c r="F25" s="37">
        <f t="shared" si="10"/>
        <v>123</v>
      </c>
      <c r="G25" s="37">
        <f t="shared" si="10"/>
        <v>162</v>
      </c>
      <c r="H25" s="37">
        <f t="shared" si="10"/>
        <v>192</v>
      </c>
      <c r="I25" s="37">
        <f t="shared" si="10"/>
        <v>228</v>
      </c>
      <c r="J25" s="37">
        <f t="shared" si="10"/>
        <v>238</v>
      </c>
      <c r="K25" s="37">
        <f t="shared" si="10"/>
        <v>249</v>
      </c>
      <c r="L25" s="37">
        <f t="shared" si="10"/>
        <v>306</v>
      </c>
      <c r="M25" s="37">
        <f t="shared" si="10"/>
        <v>337</v>
      </c>
      <c r="N25" s="37">
        <f t="shared" si="10"/>
        <v>362</v>
      </c>
      <c r="O25" s="37">
        <f t="shared" si="10"/>
        <v>391</v>
      </c>
      <c r="P25" s="37">
        <f t="shared" si="10"/>
        <v>391</v>
      </c>
      <c r="Q25" s="37">
        <f t="shared" si="10"/>
        <v>407</v>
      </c>
      <c r="R25" s="37">
        <f t="shared" si="10"/>
        <v>407</v>
      </c>
      <c r="S25" s="37">
        <f t="shared" si="10"/>
        <v>413</v>
      </c>
      <c r="T25" s="37">
        <f t="shared" si="10"/>
        <v>416</v>
      </c>
      <c r="U25" s="37">
        <f t="shared" si="10"/>
        <v>431</v>
      </c>
      <c r="V25" s="37">
        <f t="shared" si="10"/>
        <v>454</v>
      </c>
      <c r="W25" s="37">
        <f>W24</f>
        <v>454</v>
      </c>
      <c r="X25" s="4"/>
      <c r="Y25" s="31" t="s">
        <v>48</v>
      </c>
      <c r="Z25" s="3">
        <v>15</v>
      </c>
      <c r="AA25" s="3">
        <v>10</v>
      </c>
      <c r="AB25" s="3">
        <v>5</v>
      </c>
      <c r="AC25" s="3" t="s">
        <v>18</v>
      </c>
    </row>
    <row r="26" spans="1:29">
      <c r="A26" s="34" t="s">
        <v>34</v>
      </c>
      <c r="B26" s="37">
        <v>1</v>
      </c>
      <c r="C26" s="44">
        <v>2</v>
      </c>
      <c r="D26" s="37">
        <v>3</v>
      </c>
      <c r="E26" s="37">
        <v>4</v>
      </c>
      <c r="F26" s="44">
        <v>5</v>
      </c>
      <c r="G26" s="37">
        <v>6</v>
      </c>
      <c r="H26" s="37">
        <v>7</v>
      </c>
      <c r="I26" s="37">
        <v>8</v>
      </c>
      <c r="J26" s="37">
        <v>9</v>
      </c>
      <c r="K26" s="44">
        <v>10</v>
      </c>
      <c r="L26" s="37">
        <v>11</v>
      </c>
      <c r="M26" s="37">
        <v>12</v>
      </c>
      <c r="N26" s="37">
        <v>13</v>
      </c>
      <c r="O26" s="37">
        <v>14</v>
      </c>
      <c r="P26" s="44">
        <v>15</v>
      </c>
      <c r="Q26" s="37">
        <v>16</v>
      </c>
      <c r="R26" s="37">
        <v>17</v>
      </c>
      <c r="S26" s="37">
        <v>18</v>
      </c>
      <c r="T26" s="37">
        <v>19</v>
      </c>
      <c r="U26" s="37">
        <v>20</v>
      </c>
      <c r="V26" s="37">
        <v>21</v>
      </c>
      <c r="W26" s="37" t="s">
        <v>2</v>
      </c>
      <c r="X26" s="4"/>
      <c r="Y26" s="20" t="s">
        <v>21</v>
      </c>
      <c r="Z26" s="3">
        <v>10</v>
      </c>
      <c r="AA26" s="3">
        <v>6</v>
      </c>
      <c r="AB26" s="3">
        <v>3</v>
      </c>
      <c r="AC26" s="3" t="s">
        <v>20</v>
      </c>
    </row>
    <row r="27" spans="1:29">
      <c r="A27" s="2" t="s">
        <v>140</v>
      </c>
      <c r="B27" s="37"/>
      <c r="C27" s="37"/>
      <c r="D27" s="37"/>
      <c r="E27" s="37"/>
      <c r="F27" s="37"/>
      <c r="G27" s="37">
        <f>9</f>
        <v>9</v>
      </c>
      <c r="H27" s="37"/>
      <c r="I27" s="37">
        <f>3</f>
        <v>3</v>
      </c>
      <c r="J27" s="37">
        <f>5</f>
        <v>5</v>
      </c>
      <c r="K27" s="37"/>
      <c r="L27" s="37"/>
      <c r="M27" s="37">
        <f>4</f>
        <v>4</v>
      </c>
      <c r="N27" s="37"/>
      <c r="O27" s="37"/>
      <c r="P27" s="37"/>
      <c r="Q27" s="37"/>
      <c r="R27" s="37">
        <f>12</f>
        <v>12</v>
      </c>
      <c r="S27" s="37"/>
      <c r="T27" s="37">
        <f>7</f>
        <v>7</v>
      </c>
      <c r="U27" s="37"/>
      <c r="V27" s="37"/>
      <c r="W27" s="37">
        <f>SUM(B27:V27)</f>
        <v>40</v>
      </c>
      <c r="X27" s="4"/>
      <c r="Y27" s="36" t="s">
        <v>27</v>
      </c>
      <c r="Z27" s="3">
        <v>10</v>
      </c>
      <c r="AA27" s="3">
        <v>6</v>
      </c>
      <c r="AB27" s="3">
        <v>3</v>
      </c>
      <c r="AC27" s="3" t="s">
        <v>19</v>
      </c>
    </row>
    <row r="28" spans="1:29">
      <c r="A28" s="2" t="s">
        <v>53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>
        <f>8</f>
        <v>8</v>
      </c>
      <c r="Q28" s="37"/>
      <c r="R28" s="37"/>
      <c r="S28" s="37"/>
      <c r="T28" s="37"/>
      <c r="U28" s="37"/>
      <c r="V28" s="37"/>
      <c r="W28" s="37">
        <f t="shared" ref="W28:W34" si="11">SUM(B28:V28)</f>
        <v>8</v>
      </c>
      <c r="X28" s="4"/>
      <c r="Y28" s="35" t="s">
        <v>23</v>
      </c>
      <c r="Z28" s="3">
        <v>10</v>
      </c>
      <c r="AA28" s="3">
        <v>6</v>
      </c>
      <c r="AB28" s="3">
        <v>3</v>
      </c>
      <c r="AC28" s="3" t="s">
        <v>49</v>
      </c>
    </row>
    <row r="29" spans="1:29">
      <c r="A29" s="2" t="s">
        <v>141</v>
      </c>
      <c r="B29" s="37">
        <v>5</v>
      </c>
      <c r="C29" s="37"/>
      <c r="D29" s="37"/>
      <c r="E29" s="37"/>
      <c r="F29" s="37"/>
      <c r="G29" s="37"/>
      <c r="H29" s="37"/>
      <c r="I29" s="37"/>
      <c r="J29" s="37">
        <f>16</f>
        <v>16</v>
      </c>
      <c r="K29" s="37"/>
      <c r="L29" s="37"/>
      <c r="M29" s="37">
        <f>3</f>
        <v>3</v>
      </c>
      <c r="N29" s="37"/>
      <c r="O29" s="37"/>
      <c r="P29" s="37"/>
      <c r="Q29" s="37"/>
      <c r="R29" s="37">
        <f>7</f>
        <v>7</v>
      </c>
      <c r="S29" s="37"/>
      <c r="T29" s="37"/>
      <c r="U29" s="37"/>
      <c r="V29" s="37"/>
      <c r="W29" s="37">
        <f>SUM(B29:V29)</f>
        <v>31</v>
      </c>
      <c r="X29" s="4"/>
      <c r="Y29" s="22" t="s">
        <v>28</v>
      </c>
      <c r="Z29" s="3">
        <v>10</v>
      </c>
      <c r="AC29" s="3" t="s">
        <v>29</v>
      </c>
    </row>
    <row r="30" spans="1:29">
      <c r="A30" s="2" t="s">
        <v>142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>
        <f>SUM(B30:V30)</f>
        <v>0</v>
      </c>
      <c r="X30" s="4"/>
      <c r="Y30" s="6" t="s">
        <v>11</v>
      </c>
      <c r="Z30" s="9" t="s">
        <v>14</v>
      </c>
      <c r="AA30" s="9" t="s">
        <v>15</v>
      </c>
      <c r="AB30" s="9" t="s">
        <v>16</v>
      </c>
    </row>
    <row r="31" spans="1:29">
      <c r="A31" s="2" t="s">
        <v>143</v>
      </c>
      <c r="B31" s="37"/>
      <c r="C31" s="37">
        <f>5</f>
        <v>5</v>
      </c>
      <c r="D31" s="37"/>
      <c r="E31" s="37"/>
      <c r="F31" s="37"/>
      <c r="G31" s="37"/>
      <c r="H31" s="37"/>
      <c r="I31" s="37"/>
      <c r="J31" s="37"/>
      <c r="K31" s="37">
        <f>3</f>
        <v>3</v>
      </c>
      <c r="L31" s="37"/>
      <c r="M31" s="37"/>
      <c r="N31" s="37"/>
      <c r="O31" s="37"/>
      <c r="P31" s="37">
        <f>20</f>
        <v>20</v>
      </c>
      <c r="Q31" s="37"/>
      <c r="R31" s="37"/>
      <c r="S31" s="37">
        <f>1</f>
        <v>1</v>
      </c>
      <c r="T31" s="37"/>
      <c r="U31" s="37"/>
      <c r="V31" s="37"/>
      <c r="W31" s="37">
        <f t="shared" si="11"/>
        <v>29</v>
      </c>
      <c r="X31" s="4"/>
      <c r="Y31" s="31" t="s">
        <v>48</v>
      </c>
      <c r="Z31" s="3">
        <v>100</v>
      </c>
      <c r="AA31" s="3">
        <v>50</v>
      </c>
      <c r="AB31" s="3">
        <v>30</v>
      </c>
    </row>
    <row r="32" spans="1:29">
      <c r="A32" s="2" t="s">
        <v>144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>
        <f t="shared" si="11"/>
        <v>0</v>
      </c>
      <c r="X32" s="4"/>
      <c r="Y32" s="20" t="s">
        <v>21</v>
      </c>
      <c r="Z32" s="3">
        <v>50</v>
      </c>
      <c r="AA32" s="3">
        <v>30</v>
      </c>
      <c r="AB32" s="3">
        <v>10</v>
      </c>
    </row>
    <row r="33" spans="1:28">
      <c r="A33" s="2" t="s">
        <v>145</v>
      </c>
      <c r="B33" s="50">
        <v>10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>
        <f>SUM(B33:V33)</f>
        <v>10</v>
      </c>
      <c r="X33" s="4"/>
      <c r="Y33" s="36" t="s">
        <v>27</v>
      </c>
      <c r="Z33" s="3">
        <v>50</v>
      </c>
      <c r="AA33" s="3">
        <v>30</v>
      </c>
      <c r="AB33" s="3">
        <v>10</v>
      </c>
    </row>
    <row r="34" spans="1:28">
      <c r="A34" s="2" t="s">
        <v>146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>
        <f t="shared" si="11"/>
        <v>0</v>
      </c>
      <c r="X34" s="4"/>
      <c r="Y34" s="35" t="s">
        <v>23</v>
      </c>
      <c r="Z34" s="3">
        <v>50</v>
      </c>
      <c r="AA34" s="3">
        <v>30</v>
      </c>
      <c r="AB34" s="3">
        <v>10</v>
      </c>
    </row>
    <row r="35" spans="1:28">
      <c r="A35" s="2" t="s">
        <v>58</v>
      </c>
      <c r="B35" s="37"/>
      <c r="C35" s="41">
        <f>25+10</f>
        <v>35</v>
      </c>
      <c r="D35" s="37">
        <v>6</v>
      </c>
      <c r="E35" s="37">
        <v>3</v>
      </c>
      <c r="F35" s="41">
        <f>25+10</f>
        <v>35</v>
      </c>
      <c r="G35" s="46">
        <v>10</v>
      </c>
      <c r="H35" s="41">
        <f>25+10</f>
        <v>35</v>
      </c>
      <c r="I35" s="46">
        <v>10</v>
      </c>
      <c r="J35" s="37">
        <v>6</v>
      </c>
      <c r="K35" s="41">
        <f>25+10</f>
        <v>35</v>
      </c>
      <c r="L35" s="46">
        <v>10</v>
      </c>
      <c r="M35" s="37">
        <v>3</v>
      </c>
      <c r="N35" s="37">
        <f>9+6</f>
        <v>15</v>
      </c>
      <c r="O35" s="37">
        <v>3</v>
      </c>
      <c r="P35" s="37">
        <v>3</v>
      </c>
      <c r="Q35" s="37"/>
      <c r="R35" s="37"/>
      <c r="S35" s="37">
        <f>12</f>
        <v>12</v>
      </c>
      <c r="T35" s="37"/>
      <c r="U35" s="37"/>
      <c r="V35" s="48">
        <f>25</f>
        <v>25</v>
      </c>
      <c r="W35" s="37">
        <f>SUM(B35:V35)</f>
        <v>246</v>
      </c>
      <c r="X35" s="4"/>
      <c r="Y35" s="22" t="s">
        <v>28</v>
      </c>
      <c r="Z35" s="3">
        <v>50</v>
      </c>
    </row>
    <row r="36" spans="1:28">
      <c r="A36" s="2" t="s">
        <v>9</v>
      </c>
      <c r="B36" s="37">
        <f t="shared" ref="B36:V36" si="12">SUM(B27:B35)</f>
        <v>15</v>
      </c>
      <c r="C36" s="37">
        <f t="shared" si="12"/>
        <v>40</v>
      </c>
      <c r="D36" s="37">
        <f t="shared" si="12"/>
        <v>6</v>
      </c>
      <c r="E36" s="37">
        <f t="shared" si="12"/>
        <v>3</v>
      </c>
      <c r="F36" s="37">
        <f t="shared" si="12"/>
        <v>35</v>
      </c>
      <c r="G36" s="37">
        <f t="shared" si="12"/>
        <v>19</v>
      </c>
      <c r="H36" s="37">
        <f t="shared" si="12"/>
        <v>35</v>
      </c>
      <c r="I36" s="37">
        <f t="shared" si="12"/>
        <v>13</v>
      </c>
      <c r="J36" s="37">
        <f t="shared" si="12"/>
        <v>27</v>
      </c>
      <c r="K36" s="37">
        <f t="shared" si="12"/>
        <v>38</v>
      </c>
      <c r="L36" s="37">
        <f t="shared" si="12"/>
        <v>10</v>
      </c>
      <c r="M36" s="37">
        <f t="shared" si="12"/>
        <v>10</v>
      </c>
      <c r="N36" s="37">
        <f t="shared" si="12"/>
        <v>15</v>
      </c>
      <c r="O36" s="37">
        <f t="shared" si="12"/>
        <v>3</v>
      </c>
      <c r="P36" s="37">
        <f t="shared" si="12"/>
        <v>31</v>
      </c>
      <c r="Q36" s="37">
        <f t="shared" si="12"/>
        <v>0</v>
      </c>
      <c r="R36" s="37">
        <f t="shared" si="12"/>
        <v>19</v>
      </c>
      <c r="S36" s="37">
        <f t="shared" si="12"/>
        <v>13</v>
      </c>
      <c r="T36" s="37">
        <f t="shared" si="12"/>
        <v>7</v>
      </c>
      <c r="U36" s="37">
        <f t="shared" si="12"/>
        <v>0</v>
      </c>
      <c r="V36" s="37">
        <f t="shared" si="12"/>
        <v>25</v>
      </c>
      <c r="W36" s="37">
        <f>SUM(W27:W35)</f>
        <v>364</v>
      </c>
      <c r="X36" s="4"/>
      <c r="Y36" s="6"/>
      <c r="Z36" s="9"/>
      <c r="AA36" s="9"/>
      <c r="AB36" s="9"/>
    </row>
    <row r="37" spans="1:28">
      <c r="A37" s="2" t="s">
        <v>3</v>
      </c>
      <c r="B37" s="37">
        <f>B36</f>
        <v>15</v>
      </c>
      <c r="C37" s="37">
        <f t="shared" ref="C37:V37" si="13">B37+C36</f>
        <v>55</v>
      </c>
      <c r="D37" s="37">
        <f t="shared" si="13"/>
        <v>61</v>
      </c>
      <c r="E37" s="37">
        <f t="shared" si="13"/>
        <v>64</v>
      </c>
      <c r="F37" s="37">
        <f t="shared" si="13"/>
        <v>99</v>
      </c>
      <c r="G37" s="37">
        <f t="shared" si="13"/>
        <v>118</v>
      </c>
      <c r="H37" s="37">
        <f t="shared" si="13"/>
        <v>153</v>
      </c>
      <c r="I37" s="37">
        <f t="shared" si="13"/>
        <v>166</v>
      </c>
      <c r="J37" s="37">
        <f t="shared" si="13"/>
        <v>193</v>
      </c>
      <c r="K37" s="37">
        <f t="shared" si="13"/>
        <v>231</v>
      </c>
      <c r="L37" s="37">
        <f t="shared" si="13"/>
        <v>241</v>
      </c>
      <c r="M37" s="37">
        <f t="shared" si="13"/>
        <v>251</v>
      </c>
      <c r="N37" s="37">
        <f t="shared" si="13"/>
        <v>266</v>
      </c>
      <c r="O37" s="37">
        <f t="shared" si="13"/>
        <v>269</v>
      </c>
      <c r="P37" s="37">
        <f t="shared" si="13"/>
        <v>300</v>
      </c>
      <c r="Q37" s="37">
        <f t="shared" si="13"/>
        <v>300</v>
      </c>
      <c r="R37" s="37">
        <f t="shared" si="13"/>
        <v>319</v>
      </c>
      <c r="S37" s="37">
        <f t="shared" si="13"/>
        <v>332</v>
      </c>
      <c r="T37" s="37">
        <f t="shared" si="13"/>
        <v>339</v>
      </c>
      <c r="U37" s="37">
        <f t="shared" si="13"/>
        <v>339</v>
      </c>
      <c r="V37" s="37">
        <f t="shared" si="13"/>
        <v>364</v>
      </c>
      <c r="W37" s="37">
        <f>W36</f>
        <v>364</v>
      </c>
      <c r="X37" s="4"/>
      <c r="Y37" s="19"/>
      <c r="Z37" s="3"/>
      <c r="AA37" s="3"/>
      <c r="AB37" s="3"/>
    </row>
    <row r="38" spans="1:28">
      <c r="A38" s="34" t="s">
        <v>24</v>
      </c>
      <c r="B38" s="37">
        <v>1</v>
      </c>
      <c r="C38" s="37">
        <v>2</v>
      </c>
      <c r="D38" s="44">
        <v>3</v>
      </c>
      <c r="E38" s="37">
        <v>4</v>
      </c>
      <c r="F38" s="37">
        <v>5</v>
      </c>
      <c r="G38" s="37">
        <v>6</v>
      </c>
      <c r="H38" s="44">
        <v>7</v>
      </c>
      <c r="I38" s="44">
        <v>8</v>
      </c>
      <c r="J38" s="37">
        <v>9</v>
      </c>
      <c r="K38" s="37">
        <v>10</v>
      </c>
      <c r="L38" s="37">
        <v>11</v>
      </c>
      <c r="M38" s="44">
        <v>12</v>
      </c>
      <c r="N38" s="37">
        <v>13</v>
      </c>
      <c r="O38" s="37">
        <v>14</v>
      </c>
      <c r="P38" s="37">
        <v>15</v>
      </c>
      <c r="Q38" s="44">
        <v>16</v>
      </c>
      <c r="R38" s="44">
        <v>17</v>
      </c>
      <c r="S38" s="44">
        <v>18</v>
      </c>
      <c r="T38" s="44">
        <v>19</v>
      </c>
      <c r="U38" s="44">
        <v>20</v>
      </c>
      <c r="V38" s="44">
        <v>21</v>
      </c>
      <c r="W38" s="37" t="s">
        <v>2</v>
      </c>
      <c r="X38" s="4"/>
      <c r="Y38" s="20"/>
      <c r="Z38" s="3"/>
      <c r="AA38" s="3"/>
      <c r="AB38" s="3"/>
    </row>
    <row r="39" spans="1:28">
      <c r="A39" s="43" t="s">
        <v>119</v>
      </c>
      <c r="B39" s="37"/>
      <c r="C39" s="37"/>
      <c r="D39" s="37"/>
      <c r="E39" s="37"/>
      <c r="F39" s="37"/>
      <c r="G39" s="37"/>
      <c r="H39" s="37">
        <f>8</f>
        <v>8</v>
      </c>
      <c r="I39" s="37"/>
      <c r="J39" s="37"/>
      <c r="K39" s="37">
        <f>2</f>
        <v>2</v>
      </c>
      <c r="L39" s="37"/>
      <c r="M39" s="37"/>
      <c r="N39" s="37"/>
      <c r="O39" s="42">
        <f>-10</f>
        <v>-10</v>
      </c>
      <c r="P39" s="42"/>
      <c r="Q39" s="42"/>
      <c r="R39" s="42"/>
      <c r="S39" s="42"/>
      <c r="T39" s="42"/>
      <c r="U39" s="42"/>
      <c r="V39" s="42"/>
      <c r="W39" s="42">
        <f>SUM(B39:V39)</f>
        <v>0</v>
      </c>
      <c r="X39" s="4"/>
      <c r="Y39" s="21"/>
      <c r="Z39" s="3"/>
      <c r="AA39" s="3"/>
      <c r="AB39" s="3"/>
    </row>
    <row r="40" spans="1:28">
      <c r="A40" s="51" t="s">
        <v>120</v>
      </c>
      <c r="B40" s="37"/>
      <c r="C40" s="37"/>
      <c r="D40" s="45">
        <f>25+15</f>
        <v>40</v>
      </c>
      <c r="E40" s="37">
        <v>6</v>
      </c>
      <c r="F40" s="37">
        <v>6</v>
      </c>
      <c r="G40" s="37">
        <f>16+6</f>
        <v>22</v>
      </c>
      <c r="H40" s="37">
        <v>6</v>
      </c>
      <c r="I40" s="47">
        <f>25+10</f>
        <v>35</v>
      </c>
      <c r="J40" s="49">
        <f>10+10</f>
        <v>20</v>
      </c>
      <c r="K40" s="49">
        <v>10</v>
      </c>
      <c r="L40" s="49">
        <f>14+10</f>
        <v>24</v>
      </c>
      <c r="M40" s="49">
        <f>16+10</f>
        <v>26</v>
      </c>
      <c r="N40" s="49">
        <v>10</v>
      </c>
      <c r="O40" s="37">
        <f>16+6</f>
        <v>22</v>
      </c>
      <c r="P40" s="37">
        <f>5+6</f>
        <v>11</v>
      </c>
      <c r="Q40" s="37">
        <f>12+6</f>
        <v>18</v>
      </c>
      <c r="R40" s="37">
        <f>20+10</f>
        <v>30</v>
      </c>
      <c r="S40" s="37">
        <v>10</v>
      </c>
      <c r="T40" s="37">
        <f>20+10</f>
        <v>30</v>
      </c>
      <c r="U40" s="37">
        <f>6+10</f>
        <v>16</v>
      </c>
      <c r="V40" s="46">
        <f>10+10</f>
        <v>20</v>
      </c>
      <c r="W40" s="46">
        <f>SUM(B40:V40)+60+50+50</f>
        <v>522</v>
      </c>
      <c r="X40" s="4"/>
      <c r="Y40" s="28"/>
      <c r="Z40" s="3"/>
      <c r="AA40" s="3"/>
      <c r="AB40" s="3"/>
    </row>
    <row r="41" spans="1:28">
      <c r="A41" s="43" t="s">
        <v>121</v>
      </c>
      <c r="B41" s="37"/>
      <c r="C41" s="37"/>
      <c r="D41" s="37"/>
      <c r="E41" s="37"/>
      <c r="F41" s="37"/>
      <c r="G41" s="37"/>
      <c r="H41" s="37"/>
      <c r="I41" s="37"/>
      <c r="J41" s="37"/>
      <c r="K41" s="42">
        <f>-10</f>
        <v>-10</v>
      </c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>
        <f>SUM(B41:V41)</f>
        <v>-10</v>
      </c>
      <c r="X41" s="4"/>
      <c r="Y41" s="22"/>
      <c r="Z41" s="3"/>
    </row>
    <row r="42" spans="1:28">
      <c r="A42" s="2" t="s">
        <v>122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>
        <f>SUM(B42:V42)</f>
        <v>0</v>
      </c>
      <c r="X42" s="4"/>
    </row>
    <row r="43" spans="1:28">
      <c r="A43" s="2" t="s">
        <v>51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>
        <f t="shared" ref="W40:W46" si="14">SUM(B43:V43)</f>
        <v>0</v>
      </c>
      <c r="X43" s="4"/>
      <c r="Y43" s="6"/>
      <c r="Z43" s="1"/>
    </row>
    <row r="44" spans="1:28">
      <c r="A44" s="2" t="s">
        <v>123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>
        <f>2</f>
        <v>2</v>
      </c>
      <c r="S44" s="37"/>
      <c r="T44" s="37"/>
      <c r="U44" s="37"/>
      <c r="V44" s="37"/>
      <c r="W44" s="37">
        <f t="shared" si="14"/>
        <v>2</v>
      </c>
      <c r="X44" s="4"/>
      <c r="Y44" s="6"/>
      <c r="Z44" s="1"/>
    </row>
    <row r="45" spans="1:28">
      <c r="A45" s="2" t="s">
        <v>124</v>
      </c>
      <c r="B45" s="37"/>
      <c r="C45" s="37">
        <f>14</f>
        <v>14</v>
      </c>
      <c r="D45" s="37"/>
      <c r="E45" s="37"/>
      <c r="F45" s="37">
        <f>12</f>
        <v>12</v>
      </c>
      <c r="G45" s="37"/>
      <c r="H45" s="37">
        <f>20+6</f>
        <v>26</v>
      </c>
      <c r="I45" s="37"/>
      <c r="J45" s="37"/>
      <c r="K45" s="37">
        <f>6</f>
        <v>6</v>
      </c>
      <c r="L45" s="37"/>
      <c r="M45" s="37"/>
      <c r="N45" s="37"/>
      <c r="O45" s="37"/>
      <c r="P45" s="37"/>
      <c r="Q45" s="37"/>
      <c r="R45" s="37"/>
      <c r="S45" s="37">
        <f>4</f>
        <v>4</v>
      </c>
      <c r="T45" s="37"/>
      <c r="U45" s="37"/>
      <c r="V45" s="37">
        <f>20</f>
        <v>20</v>
      </c>
      <c r="W45" s="37">
        <f>SUM(B45:V45)</f>
        <v>82</v>
      </c>
      <c r="X45" s="4"/>
      <c r="Y45" s="6"/>
      <c r="Z45" s="1"/>
    </row>
    <row r="46" spans="1:28">
      <c r="A46" s="34" t="s">
        <v>125</v>
      </c>
      <c r="B46" s="37"/>
      <c r="C46" s="37"/>
      <c r="D46" s="37">
        <f>14</f>
        <v>14</v>
      </c>
      <c r="E46" s="37">
        <v>5</v>
      </c>
      <c r="F46" s="37">
        <v>5</v>
      </c>
      <c r="G46" s="37">
        <f>14+5</f>
        <v>19</v>
      </c>
      <c r="H46" s="37">
        <f>1+5</f>
        <v>6</v>
      </c>
      <c r="I46" s="37">
        <f>16+5</f>
        <v>21</v>
      </c>
      <c r="J46" s="37">
        <v>5</v>
      </c>
      <c r="K46" s="37">
        <v>5</v>
      </c>
      <c r="L46" s="37">
        <f>20+10</f>
        <v>30</v>
      </c>
      <c r="M46" s="37">
        <f>20+10</f>
        <v>30</v>
      </c>
      <c r="N46" s="37">
        <v>10</v>
      </c>
      <c r="O46" s="37">
        <f>20+10</f>
        <v>30</v>
      </c>
      <c r="P46" s="37">
        <f>3+10</f>
        <v>13</v>
      </c>
      <c r="Q46" s="37">
        <f>14+10</f>
        <v>24</v>
      </c>
      <c r="R46" s="45">
        <f>25+15</f>
        <v>40</v>
      </c>
      <c r="S46" s="44">
        <v>15</v>
      </c>
      <c r="T46" s="44">
        <f>5+15</f>
        <v>20</v>
      </c>
      <c r="U46" s="44">
        <f>4+15</f>
        <v>19</v>
      </c>
      <c r="V46" s="44">
        <v>15</v>
      </c>
      <c r="W46" s="44">
        <f>SUM(B46:V46)+100+10+10</f>
        <v>446</v>
      </c>
      <c r="X46" s="4"/>
      <c r="Y46" s="6"/>
      <c r="Z46" s="1"/>
    </row>
    <row r="47" spans="1:28">
      <c r="A47" s="2" t="s">
        <v>126</v>
      </c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>
        <f>SUM(B47:V47)</f>
        <v>0</v>
      </c>
      <c r="X47" s="4"/>
      <c r="Y47" s="6"/>
      <c r="Z47" s="1"/>
    </row>
    <row r="48" spans="1:28">
      <c r="A48" s="2" t="s">
        <v>9</v>
      </c>
      <c r="B48" s="37">
        <f t="shared" ref="B48:V48" si="15">SUM(B39:B47)</f>
        <v>0</v>
      </c>
      <c r="C48" s="37">
        <f t="shared" si="15"/>
        <v>14</v>
      </c>
      <c r="D48" s="37">
        <f t="shared" si="15"/>
        <v>54</v>
      </c>
      <c r="E48" s="37">
        <f t="shared" si="15"/>
        <v>11</v>
      </c>
      <c r="F48" s="37">
        <f t="shared" si="15"/>
        <v>23</v>
      </c>
      <c r="G48" s="37">
        <f t="shared" si="15"/>
        <v>41</v>
      </c>
      <c r="H48" s="37">
        <f t="shared" si="15"/>
        <v>46</v>
      </c>
      <c r="I48" s="37">
        <f t="shared" si="15"/>
        <v>56</v>
      </c>
      <c r="J48" s="37">
        <f t="shared" si="15"/>
        <v>25</v>
      </c>
      <c r="K48" s="37">
        <f t="shared" si="15"/>
        <v>13</v>
      </c>
      <c r="L48" s="37">
        <f t="shared" si="15"/>
        <v>54</v>
      </c>
      <c r="M48" s="37">
        <f t="shared" si="15"/>
        <v>56</v>
      </c>
      <c r="N48" s="37">
        <f t="shared" si="15"/>
        <v>20</v>
      </c>
      <c r="O48" s="37">
        <f t="shared" si="15"/>
        <v>42</v>
      </c>
      <c r="P48" s="37">
        <f t="shared" si="15"/>
        <v>24</v>
      </c>
      <c r="Q48" s="37">
        <f t="shared" si="15"/>
        <v>42</v>
      </c>
      <c r="R48" s="37">
        <f t="shared" si="15"/>
        <v>72</v>
      </c>
      <c r="S48" s="37">
        <f t="shared" si="15"/>
        <v>29</v>
      </c>
      <c r="T48" s="37">
        <f t="shared" si="15"/>
        <v>50</v>
      </c>
      <c r="U48" s="37">
        <f t="shared" si="15"/>
        <v>35</v>
      </c>
      <c r="V48" s="37">
        <f t="shared" si="15"/>
        <v>55</v>
      </c>
      <c r="W48" s="37">
        <f>SUM(W39:W47)</f>
        <v>1042</v>
      </c>
      <c r="X48" s="4"/>
      <c r="Y48" s="6"/>
      <c r="Z48" s="1"/>
    </row>
    <row r="49" spans="1:26">
      <c r="A49" s="2" t="s">
        <v>3</v>
      </c>
      <c r="B49" s="37">
        <f>B48</f>
        <v>0</v>
      </c>
      <c r="C49" s="37">
        <f t="shared" ref="C49:V49" si="16">B49+C48</f>
        <v>14</v>
      </c>
      <c r="D49" s="37">
        <f t="shared" si="16"/>
        <v>68</v>
      </c>
      <c r="E49" s="37">
        <f t="shared" si="16"/>
        <v>79</v>
      </c>
      <c r="F49" s="37">
        <f t="shared" si="16"/>
        <v>102</v>
      </c>
      <c r="G49" s="37">
        <f t="shared" si="16"/>
        <v>143</v>
      </c>
      <c r="H49" s="37">
        <f t="shared" si="16"/>
        <v>189</v>
      </c>
      <c r="I49" s="37">
        <f t="shared" si="16"/>
        <v>245</v>
      </c>
      <c r="J49" s="37">
        <f t="shared" si="16"/>
        <v>270</v>
      </c>
      <c r="K49" s="37">
        <f t="shared" si="16"/>
        <v>283</v>
      </c>
      <c r="L49" s="37">
        <f t="shared" si="16"/>
        <v>337</v>
      </c>
      <c r="M49" s="37">
        <f t="shared" si="16"/>
        <v>393</v>
      </c>
      <c r="N49" s="37">
        <f t="shared" si="16"/>
        <v>413</v>
      </c>
      <c r="O49" s="37">
        <f t="shared" si="16"/>
        <v>455</v>
      </c>
      <c r="P49" s="37">
        <f t="shared" si="16"/>
        <v>479</v>
      </c>
      <c r="Q49" s="37">
        <f t="shared" si="16"/>
        <v>521</v>
      </c>
      <c r="R49" s="37">
        <f t="shared" si="16"/>
        <v>593</v>
      </c>
      <c r="S49" s="37">
        <f t="shared" si="16"/>
        <v>622</v>
      </c>
      <c r="T49" s="37">
        <f t="shared" si="16"/>
        <v>672</v>
      </c>
      <c r="U49" s="37">
        <f t="shared" si="16"/>
        <v>707</v>
      </c>
      <c r="V49" s="37">
        <f t="shared" si="16"/>
        <v>762</v>
      </c>
      <c r="W49" s="37">
        <f>W48</f>
        <v>1042</v>
      </c>
      <c r="X49" s="4"/>
      <c r="Y49" s="6"/>
      <c r="Z49" s="1"/>
    </row>
    <row r="50" spans="1:26">
      <c r="A50" s="34" t="s">
        <v>33</v>
      </c>
      <c r="B50" s="37">
        <v>1</v>
      </c>
      <c r="C50" s="37">
        <v>2</v>
      </c>
      <c r="D50" s="37">
        <v>3</v>
      </c>
      <c r="E50" s="37">
        <v>4</v>
      </c>
      <c r="F50" s="37">
        <v>5</v>
      </c>
      <c r="G50" s="44">
        <v>6</v>
      </c>
      <c r="H50" s="37">
        <v>7</v>
      </c>
      <c r="I50" s="37">
        <v>8</v>
      </c>
      <c r="J50" s="44">
        <v>9</v>
      </c>
      <c r="K50" s="37">
        <v>10</v>
      </c>
      <c r="L50" s="37">
        <v>11</v>
      </c>
      <c r="M50" s="37">
        <v>12</v>
      </c>
      <c r="N50" s="37">
        <v>13</v>
      </c>
      <c r="O50" s="44">
        <v>14</v>
      </c>
      <c r="P50" s="37">
        <v>15</v>
      </c>
      <c r="Q50" s="37">
        <v>16</v>
      </c>
      <c r="R50" s="37">
        <v>17</v>
      </c>
      <c r="S50" s="37">
        <v>18</v>
      </c>
      <c r="T50" s="37">
        <v>19</v>
      </c>
      <c r="U50" s="37">
        <v>20</v>
      </c>
      <c r="V50" s="37">
        <v>21</v>
      </c>
      <c r="W50" s="37" t="s">
        <v>2</v>
      </c>
      <c r="X50" s="4"/>
      <c r="Y50" s="6"/>
      <c r="Z50" s="1"/>
    </row>
    <row r="51" spans="1:26">
      <c r="A51" s="2" t="s">
        <v>55</v>
      </c>
      <c r="B51" s="37"/>
      <c r="C51" s="37"/>
      <c r="D51" s="37"/>
      <c r="E51" s="37"/>
      <c r="F51" s="37"/>
      <c r="G51" s="37">
        <f>4</f>
        <v>4</v>
      </c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>
        <f>SUM(B51:V51)</f>
        <v>4</v>
      </c>
      <c r="X51" s="4"/>
      <c r="Y51" s="6"/>
      <c r="Z51" s="1"/>
    </row>
    <row r="52" spans="1:26">
      <c r="A52" s="2" t="s">
        <v>147</v>
      </c>
      <c r="B52" s="37">
        <f>14</f>
        <v>14</v>
      </c>
      <c r="C52" s="37"/>
      <c r="D52" s="37"/>
      <c r="E52" s="37"/>
      <c r="F52" s="37"/>
      <c r="G52" s="37"/>
      <c r="H52" s="37"/>
      <c r="I52" s="37"/>
      <c r="J52" s="48">
        <f>25</f>
        <v>25</v>
      </c>
      <c r="K52" s="37"/>
      <c r="L52" s="37">
        <f>2</f>
        <v>2</v>
      </c>
      <c r="M52" s="37"/>
      <c r="N52" s="37"/>
      <c r="O52" s="37"/>
      <c r="P52" s="37"/>
      <c r="Q52" s="37"/>
      <c r="R52" s="37"/>
      <c r="S52" s="37"/>
      <c r="T52" s="48">
        <f>25</f>
        <v>25</v>
      </c>
      <c r="U52" s="37"/>
      <c r="V52" s="37"/>
      <c r="W52" s="37">
        <f t="shared" ref="W52:W58" si="17">SUM(B52:V52)</f>
        <v>66</v>
      </c>
      <c r="X52" s="4"/>
      <c r="Y52" s="6"/>
      <c r="Z52" s="1"/>
    </row>
    <row r="53" spans="1:26">
      <c r="A53" s="2" t="s">
        <v>57</v>
      </c>
      <c r="B53" s="37"/>
      <c r="C53" s="37"/>
      <c r="D53" s="37">
        <f>4</f>
        <v>4</v>
      </c>
      <c r="E53" s="37"/>
      <c r="F53" s="37"/>
      <c r="G53" s="37"/>
      <c r="H53" s="37"/>
      <c r="I53" s="37">
        <f>9</f>
        <v>9</v>
      </c>
      <c r="J53" s="37">
        <f>6</f>
        <v>6</v>
      </c>
      <c r="K53" s="37"/>
      <c r="L53" s="37"/>
      <c r="M53" s="37">
        <f>9</f>
        <v>9</v>
      </c>
      <c r="N53" s="37"/>
      <c r="O53" s="37">
        <f>9</f>
        <v>9</v>
      </c>
      <c r="P53" s="37">
        <f>1</f>
        <v>1</v>
      </c>
      <c r="Q53" s="37">
        <f>9</f>
        <v>9</v>
      </c>
      <c r="R53" s="37"/>
      <c r="S53" s="37"/>
      <c r="T53" s="37"/>
      <c r="U53" s="37">
        <f>2</f>
        <v>2</v>
      </c>
      <c r="V53" s="37"/>
      <c r="W53" s="37">
        <f>SUM(B53:V53)</f>
        <v>49</v>
      </c>
      <c r="X53" s="4"/>
      <c r="Y53" s="6"/>
      <c r="Z53" s="1"/>
    </row>
    <row r="54" spans="1:26">
      <c r="A54" s="2" t="s">
        <v>54</v>
      </c>
      <c r="B54" s="37"/>
      <c r="C54" s="37"/>
      <c r="D54" s="37">
        <f>20+6</f>
        <v>26</v>
      </c>
      <c r="E54" s="44">
        <v>15</v>
      </c>
      <c r="F54" s="44">
        <v>15</v>
      </c>
      <c r="G54" s="45">
        <f>25+15</f>
        <v>40</v>
      </c>
      <c r="H54" s="44">
        <v>15</v>
      </c>
      <c r="I54" s="44">
        <f>20+15</f>
        <v>35</v>
      </c>
      <c r="J54" s="44">
        <f>20+15</f>
        <v>35</v>
      </c>
      <c r="K54" s="44">
        <v>15</v>
      </c>
      <c r="L54" s="44">
        <f>9+15</f>
        <v>24</v>
      </c>
      <c r="M54" s="45">
        <f>25+15</f>
        <v>40</v>
      </c>
      <c r="N54" s="44">
        <v>15</v>
      </c>
      <c r="O54" s="45">
        <f>25+15</f>
        <v>40</v>
      </c>
      <c r="P54" s="44">
        <f>4+15</f>
        <v>19</v>
      </c>
      <c r="Q54" s="44">
        <f>16+15</f>
        <v>31</v>
      </c>
      <c r="R54" s="46">
        <f>6+10</f>
        <v>16</v>
      </c>
      <c r="S54" s="46">
        <v>10</v>
      </c>
      <c r="T54" s="46">
        <f>14+10</f>
        <v>24</v>
      </c>
      <c r="U54" s="46">
        <f>7+10</f>
        <v>17</v>
      </c>
      <c r="V54" s="37">
        <v>6</v>
      </c>
      <c r="W54" s="37">
        <f>SUM(B54:V54)+30+30+10+30</f>
        <v>538</v>
      </c>
      <c r="X54" s="4"/>
      <c r="Y54" s="4"/>
      <c r="Z54" s="1"/>
    </row>
    <row r="55" spans="1:26">
      <c r="A55" s="2" t="s">
        <v>44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>
        <f t="shared" si="17"/>
        <v>0</v>
      </c>
      <c r="X55" s="4"/>
      <c r="Y55" s="6"/>
      <c r="Z55" s="1"/>
    </row>
    <row r="56" spans="1:26">
      <c r="A56" s="2" t="s">
        <v>44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>
        <f t="shared" si="17"/>
        <v>0</v>
      </c>
      <c r="X56" s="4"/>
      <c r="Y56" s="6"/>
      <c r="Z56" s="1"/>
    </row>
    <row r="57" spans="1:26">
      <c r="A57" s="2" t="s">
        <v>44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>
        <f>SUM(B57:V57)</f>
        <v>0</v>
      </c>
      <c r="X57" s="4"/>
      <c r="Y57" s="6"/>
      <c r="Z57" s="1"/>
    </row>
    <row r="58" spans="1:26">
      <c r="A58" s="2" t="s">
        <v>44</v>
      </c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>
        <f t="shared" si="17"/>
        <v>0</v>
      </c>
      <c r="X58" s="4"/>
      <c r="Y58" s="6"/>
      <c r="Z58" s="1"/>
    </row>
    <row r="59" spans="1:26">
      <c r="A59" s="2" t="s">
        <v>44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>
        <f>SUM(B59:V59)</f>
        <v>0</v>
      </c>
      <c r="X59" s="4"/>
      <c r="Y59" s="6"/>
      <c r="Z59" s="1"/>
    </row>
    <row r="60" spans="1:26">
      <c r="A60" s="2" t="s">
        <v>9</v>
      </c>
      <c r="B60" s="37">
        <f t="shared" ref="B60:I60" si="18">SUM(B51:B59)</f>
        <v>14</v>
      </c>
      <c r="C60" s="37">
        <f t="shared" si="18"/>
        <v>0</v>
      </c>
      <c r="D60" s="37">
        <f t="shared" si="18"/>
        <v>30</v>
      </c>
      <c r="E60" s="37">
        <f t="shared" si="18"/>
        <v>15</v>
      </c>
      <c r="F60" s="37">
        <f t="shared" si="18"/>
        <v>15</v>
      </c>
      <c r="G60" s="37">
        <f t="shared" si="18"/>
        <v>44</v>
      </c>
      <c r="H60" s="37">
        <f t="shared" si="18"/>
        <v>15</v>
      </c>
      <c r="I60" s="37">
        <f t="shared" si="18"/>
        <v>44</v>
      </c>
      <c r="J60" s="37">
        <f t="shared" ref="J60:V60" si="19">SUM(J51:J59)</f>
        <v>66</v>
      </c>
      <c r="K60" s="37">
        <f t="shared" si="19"/>
        <v>15</v>
      </c>
      <c r="L60" s="37">
        <f t="shared" si="19"/>
        <v>26</v>
      </c>
      <c r="M60" s="37">
        <f t="shared" si="19"/>
        <v>49</v>
      </c>
      <c r="N60" s="37">
        <f t="shared" si="19"/>
        <v>15</v>
      </c>
      <c r="O60" s="37">
        <f t="shared" si="19"/>
        <v>49</v>
      </c>
      <c r="P60" s="37">
        <f t="shared" si="19"/>
        <v>20</v>
      </c>
      <c r="Q60" s="37">
        <f t="shared" si="19"/>
        <v>40</v>
      </c>
      <c r="R60" s="37">
        <f t="shared" si="19"/>
        <v>16</v>
      </c>
      <c r="S60" s="37">
        <f t="shared" si="19"/>
        <v>10</v>
      </c>
      <c r="T60" s="37">
        <f t="shared" si="19"/>
        <v>49</v>
      </c>
      <c r="U60" s="37">
        <f t="shared" si="19"/>
        <v>19</v>
      </c>
      <c r="V60" s="37">
        <f t="shared" si="19"/>
        <v>6</v>
      </c>
      <c r="W60" s="37">
        <f>SUM(W51:W59)</f>
        <v>657</v>
      </c>
      <c r="X60" s="4"/>
      <c r="Y60" s="6"/>
      <c r="Z60" s="1"/>
    </row>
    <row r="61" spans="1:26">
      <c r="A61" s="2" t="s">
        <v>3</v>
      </c>
      <c r="B61" s="37">
        <f>B60</f>
        <v>14</v>
      </c>
      <c r="C61" s="37">
        <f t="shared" ref="C61:V61" si="20">B61+C60</f>
        <v>14</v>
      </c>
      <c r="D61" s="37">
        <f t="shared" si="20"/>
        <v>44</v>
      </c>
      <c r="E61" s="37">
        <f t="shared" si="20"/>
        <v>59</v>
      </c>
      <c r="F61" s="37">
        <f t="shared" si="20"/>
        <v>74</v>
      </c>
      <c r="G61" s="37">
        <f t="shared" si="20"/>
        <v>118</v>
      </c>
      <c r="H61" s="37">
        <f t="shared" si="20"/>
        <v>133</v>
      </c>
      <c r="I61" s="37">
        <f t="shared" si="20"/>
        <v>177</v>
      </c>
      <c r="J61" s="37">
        <f t="shared" si="20"/>
        <v>243</v>
      </c>
      <c r="K61" s="37">
        <f t="shared" si="20"/>
        <v>258</v>
      </c>
      <c r="L61" s="37">
        <f t="shared" si="20"/>
        <v>284</v>
      </c>
      <c r="M61" s="37">
        <f t="shared" si="20"/>
        <v>333</v>
      </c>
      <c r="N61" s="37">
        <f t="shared" si="20"/>
        <v>348</v>
      </c>
      <c r="O61" s="37">
        <f t="shared" si="20"/>
        <v>397</v>
      </c>
      <c r="P61" s="37">
        <f t="shared" si="20"/>
        <v>417</v>
      </c>
      <c r="Q61" s="37">
        <f t="shared" si="20"/>
        <v>457</v>
      </c>
      <c r="R61" s="37">
        <f t="shared" si="20"/>
        <v>473</v>
      </c>
      <c r="S61" s="37">
        <f t="shared" si="20"/>
        <v>483</v>
      </c>
      <c r="T61" s="37">
        <f t="shared" si="20"/>
        <v>532</v>
      </c>
      <c r="U61" s="37">
        <f t="shared" si="20"/>
        <v>551</v>
      </c>
      <c r="V61" s="37">
        <f t="shared" si="20"/>
        <v>557</v>
      </c>
      <c r="W61" s="37">
        <f>W60</f>
        <v>657</v>
      </c>
      <c r="X61" s="1"/>
      <c r="Y61" s="6"/>
      <c r="Z61" s="1"/>
    </row>
    <row r="62" spans="1:26">
      <c r="A62" s="34" t="s">
        <v>117</v>
      </c>
      <c r="B62" s="37">
        <v>1</v>
      </c>
      <c r="C62" s="37">
        <v>2</v>
      </c>
      <c r="D62" s="37">
        <v>3</v>
      </c>
      <c r="E62" s="37">
        <v>4</v>
      </c>
      <c r="F62" s="37">
        <v>5</v>
      </c>
      <c r="G62" s="37">
        <v>6</v>
      </c>
      <c r="H62" s="37">
        <v>7</v>
      </c>
      <c r="I62" s="37">
        <v>8</v>
      </c>
      <c r="J62" s="37">
        <v>9</v>
      </c>
      <c r="K62" s="37">
        <v>10</v>
      </c>
      <c r="L62" s="37">
        <v>11</v>
      </c>
      <c r="M62" s="37">
        <v>12</v>
      </c>
      <c r="N62" s="37">
        <v>13</v>
      </c>
      <c r="O62" s="37">
        <v>14</v>
      </c>
      <c r="P62" s="37">
        <v>15</v>
      </c>
      <c r="Q62" s="37">
        <v>16</v>
      </c>
      <c r="R62" s="37">
        <v>17</v>
      </c>
      <c r="S62" s="37">
        <v>18</v>
      </c>
      <c r="T62" s="37">
        <v>19</v>
      </c>
      <c r="U62" s="37">
        <v>20</v>
      </c>
      <c r="V62" s="37">
        <v>21</v>
      </c>
      <c r="W62" s="37" t="s">
        <v>2</v>
      </c>
      <c r="X62" s="4"/>
      <c r="Y62" s="6"/>
      <c r="Z62" s="1"/>
    </row>
    <row r="63" spans="1:26">
      <c r="A63" s="2" t="s">
        <v>56</v>
      </c>
      <c r="B63" s="37"/>
      <c r="C63" s="37"/>
      <c r="D63" s="37">
        <f>5</f>
        <v>5</v>
      </c>
      <c r="E63" s="37">
        <f>12</f>
        <v>12</v>
      </c>
      <c r="F63" s="37"/>
      <c r="G63" s="37">
        <f>7</f>
        <v>7</v>
      </c>
      <c r="H63" s="37">
        <f>2</f>
        <v>2</v>
      </c>
      <c r="I63" s="37">
        <f>4</f>
        <v>4</v>
      </c>
      <c r="J63" s="37"/>
      <c r="K63" s="37"/>
      <c r="L63" s="37"/>
      <c r="M63" s="37">
        <f>8</f>
        <v>8</v>
      </c>
      <c r="N63" s="37"/>
      <c r="O63" s="37">
        <f>6</f>
        <v>6</v>
      </c>
      <c r="P63" s="37"/>
      <c r="Q63" s="37"/>
      <c r="R63" s="37"/>
      <c r="S63" s="37"/>
      <c r="T63" s="37"/>
      <c r="U63" s="37"/>
      <c r="V63" s="37"/>
      <c r="W63" s="37">
        <f>SUM(B63:V63)</f>
        <v>44</v>
      </c>
      <c r="X63" s="4"/>
      <c r="Y63" s="6"/>
      <c r="Z63" s="1"/>
    </row>
    <row r="64" spans="1:26">
      <c r="A64" s="2" t="s">
        <v>61</v>
      </c>
      <c r="B64" s="37">
        <f>14</f>
        <v>14</v>
      </c>
      <c r="C64" s="37"/>
      <c r="D64" s="37"/>
      <c r="E64" s="37"/>
      <c r="F64" s="37"/>
      <c r="G64" s="37">
        <f>8</f>
        <v>8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>
        <f t="shared" ref="W64:W70" si="21">SUM(B64:V64)</f>
        <v>22</v>
      </c>
      <c r="X64" s="4"/>
      <c r="Y64" s="6"/>
      <c r="Z64" s="1"/>
    </row>
    <row r="65" spans="1:26">
      <c r="A65" s="2" t="s">
        <v>50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>
        <f>16</f>
        <v>16</v>
      </c>
      <c r="Q65" s="37"/>
      <c r="R65" s="37"/>
      <c r="S65" s="37"/>
      <c r="T65" s="37"/>
      <c r="U65" s="37">
        <v>6</v>
      </c>
      <c r="V65" s="37">
        <v>6</v>
      </c>
      <c r="W65" s="37">
        <f>SUM(B65:V65)+30</f>
        <v>58</v>
      </c>
      <c r="X65" s="4"/>
      <c r="Y65" s="6"/>
      <c r="Z65" s="1"/>
    </row>
    <row r="66" spans="1:26">
      <c r="A66" s="2" t="s">
        <v>148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>
        <f>SUM(B66:V66)</f>
        <v>0</v>
      </c>
      <c r="X66" s="4"/>
      <c r="Y66" s="6"/>
      <c r="Z66" s="1"/>
    </row>
    <row r="67" spans="1:26">
      <c r="A67" s="2" t="s">
        <v>149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>
        <f t="shared" si="21"/>
        <v>0</v>
      </c>
      <c r="X67" s="4"/>
      <c r="Y67" s="6"/>
      <c r="Z67" s="1"/>
    </row>
    <row r="68" spans="1:26">
      <c r="A68" s="2" t="s">
        <v>150</v>
      </c>
      <c r="B68" s="37"/>
      <c r="C68" s="37"/>
      <c r="D68" s="37"/>
      <c r="E68" s="37">
        <f>5</f>
        <v>5</v>
      </c>
      <c r="F68" s="37"/>
      <c r="G68" s="37">
        <f>2</f>
        <v>2</v>
      </c>
      <c r="H68" s="37"/>
      <c r="I68" s="37">
        <f>6</f>
        <v>6</v>
      </c>
      <c r="J68" s="37">
        <f>4</f>
        <v>4</v>
      </c>
      <c r="K68" s="37"/>
      <c r="L68" s="37"/>
      <c r="M68" s="37">
        <f>7</f>
        <v>7</v>
      </c>
      <c r="N68" s="37"/>
      <c r="O68" s="37">
        <f>4</f>
        <v>4</v>
      </c>
      <c r="P68" s="37"/>
      <c r="Q68" s="37"/>
      <c r="R68" s="37"/>
      <c r="S68" s="37"/>
      <c r="T68" s="37">
        <f>2</f>
        <v>2</v>
      </c>
      <c r="U68" s="37"/>
      <c r="V68" s="37"/>
      <c r="W68" s="37">
        <f t="shared" si="21"/>
        <v>30</v>
      </c>
      <c r="X68" s="4"/>
      <c r="Y68" s="6"/>
      <c r="Z68" s="1"/>
    </row>
    <row r="69" spans="1:26">
      <c r="A69" s="2" t="s">
        <v>60</v>
      </c>
      <c r="B69" s="37"/>
      <c r="C69" s="37"/>
      <c r="D69" s="37">
        <f>9</f>
        <v>9</v>
      </c>
      <c r="E69" s="37"/>
      <c r="F69" s="37"/>
      <c r="G69" s="37">
        <f>12</f>
        <v>12</v>
      </c>
      <c r="H69" s="37"/>
      <c r="I69" s="37">
        <f>1</f>
        <v>1</v>
      </c>
      <c r="J69" s="37"/>
      <c r="K69" s="37"/>
      <c r="L69" s="37"/>
      <c r="M69" s="37">
        <f>1</f>
        <v>1</v>
      </c>
      <c r="N69" s="37"/>
      <c r="O69" s="37"/>
      <c r="P69" s="37"/>
      <c r="Q69" s="37"/>
      <c r="R69" s="37"/>
      <c r="S69" s="37"/>
      <c r="T69" s="37"/>
      <c r="U69" s="37">
        <f>10</f>
        <v>10</v>
      </c>
      <c r="V69" s="37"/>
      <c r="W69" s="37">
        <f>SUM(B69:V69)</f>
        <v>33</v>
      </c>
      <c r="X69" s="4"/>
      <c r="Y69" s="6"/>
      <c r="Z69" s="1"/>
    </row>
    <row r="70" spans="1:26">
      <c r="A70" s="43" t="s">
        <v>151</v>
      </c>
      <c r="B70" s="37"/>
      <c r="C70" s="37"/>
      <c r="D70" s="40"/>
      <c r="E70" s="37"/>
      <c r="F70" s="37"/>
      <c r="G70" s="37"/>
      <c r="H70" s="37"/>
      <c r="I70" s="37"/>
      <c r="J70" s="37"/>
      <c r="K70" s="37"/>
      <c r="L70" s="37"/>
      <c r="M70" s="42">
        <f>-10</f>
        <v>-10</v>
      </c>
      <c r="N70" s="42"/>
      <c r="O70" s="42"/>
      <c r="P70" s="42"/>
      <c r="Q70" s="42"/>
      <c r="R70" s="42"/>
      <c r="S70" s="42"/>
      <c r="T70" s="42"/>
      <c r="U70" s="42"/>
      <c r="V70" s="42"/>
      <c r="W70" s="42">
        <f t="shared" si="21"/>
        <v>-10</v>
      </c>
      <c r="X70" s="4"/>
      <c r="Y70" s="6"/>
      <c r="Z70" s="1"/>
    </row>
    <row r="71" spans="1:26">
      <c r="A71" s="2" t="s">
        <v>59</v>
      </c>
      <c r="B71" s="37"/>
      <c r="C71" s="37">
        <f>6</f>
        <v>6</v>
      </c>
      <c r="D71" s="37"/>
      <c r="E71" s="37"/>
      <c r="F71" s="37">
        <f>20</f>
        <v>20</v>
      </c>
      <c r="G71" s="37"/>
      <c r="H71" s="37">
        <f>12</f>
        <v>12</v>
      </c>
      <c r="I71" s="37"/>
      <c r="J71" s="37">
        <f>12</f>
        <v>12</v>
      </c>
      <c r="K71" s="37">
        <f>16</f>
        <v>16</v>
      </c>
      <c r="L71" s="37"/>
      <c r="M71" s="37"/>
      <c r="N71" s="37"/>
      <c r="O71" s="37"/>
      <c r="P71" s="37"/>
      <c r="Q71" s="37"/>
      <c r="R71" s="37"/>
      <c r="S71" s="48">
        <f>25</f>
        <v>25</v>
      </c>
      <c r="T71" s="37"/>
      <c r="U71" s="37"/>
      <c r="V71" s="37">
        <f>16</f>
        <v>16</v>
      </c>
      <c r="W71" s="37">
        <f>SUM(B71:V71)</f>
        <v>107</v>
      </c>
      <c r="X71" s="4"/>
      <c r="Y71" s="6"/>
      <c r="Z71" s="1"/>
    </row>
    <row r="72" spans="1:26">
      <c r="A72" s="2" t="s">
        <v>9</v>
      </c>
      <c r="B72" s="37">
        <f t="shared" ref="B72:V72" si="22">SUM(B63:B71)</f>
        <v>14</v>
      </c>
      <c r="C72" s="37">
        <f t="shared" si="22"/>
        <v>6</v>
      </c>
      <c r="D72" s="37">
        <f t="shared" si="22"/>
        <v>14</v>
      </c>
      <c r="E72" s="37">
        <f t="shared" si="22"/>
        <v>17</v>
      </c>
      <c r="F72" s="37">
        <f t="shared" si="22"/>
        <v>20</v>
      </c>
      <c r="G72" s="37">
        <f t="shared" si="22"/>
        <v>29</v>
      </c>
      <c r="H72" s="37">
        <f t="shared" si="22"/>
        <v>14</v>
      </c>
      <c r="I72" s="37">
        <f t="shared" si="22"/>
        <v>11</v>
      </c>
      <c r="J72" s="37">
        <f t="shared" si="22"/>
        <v>16</v>
      </c>
      <c r="K72" s="37">
        <f t="shared" si="22"/>
        <v>16</v>
      </c>
      <c r="L72" s="37">
        <f t="shared" si="22"/>
        <v>0</v>
      </c>
      <c r="M72" s="37">
        <f t="shared" si="22"/>
        <v>6</v>
      </c>
      <c r="N72" s="37">
        <f t="shared" si="22"/>
        <v>0</v>
      </c>
      <c r="O72" s="37">
        <f t="shared" si="22"/>
        <v>10</v>
      </c>
      <c r="P72" s="37">
        <f t="shared" si="22"/>
        <v>16</v>
      </c>
      <c r="Q72" s="37">
        <f t="shared" si="22"/>
        <v>0</v>
      </c>
      <c r="R72" s="37">
        <f t="shared" si="22"/>
        <v>0</v>
      </c>
      <c r="S72" s="37">
        <f t="shared" si="22"/>
        <v>25</v>
      </c>
      <c r="T72" s="37">
        <f t="shared" si="22"/>
        <v>2</v>
      </c>
      <c r="U72" s="37">
        <f t="shared" si="22"/>
        <v>16</v>
      </c>
      <c r="V72" s="37">
        <f t="shared" si="22"/>
        <v>22</v>
      </c>
      <c r="W72" s="37">
        <f>SUM(W63:W71)</f>
        <v>284</v>
      </c>
      <c r="X72" s="4"/>
      <c r="Y72" s="6"/>
      <c r="Z72" s="1"/>
    </row>
    <row r="73" spans="1:26">
      <c r="A73" s="2" t="s">
        <v>3</v>
      </c>
      <c r="B73" s="37">
        <f>B72</f>
        <v>14</v>
      </c>
      <c r="C73" s="37">
        <f t="shared" ref="C73:V73" si="23">B73+C72</f>
        <v>20</v>
      </c>
      <c r="D73" s="37">
        <f t="shared" si="23"/>
        <v>34</v>
      </c>
      <c r="E73" s="37">
        <f t="shared" si="23"/>
        <v>51</v>
      </c>
      <c r="F73" s="37">
        <f t="shared" si="23"/>
        <v>71</v>
      </c>
      <c r="G73" s="37">
        <f t="shared" si="23"/>
        <v>100</v>
      </c>
      <c r="H73" s="37">
        <f t="shared" si="23"/>
        <v>114</v>
      </c>
      <c r="I73" s="37">
        <f t="shared" si="23"/>
        <v>125</v>
      </c>
      <c r="J73" s="37">
        <f t="shared" si="23"/>
        <v>141</v>
      </c>
      <c r="K73" s="37">
        <f t="shared" si="23"/>
        <v>157</v>
      </c>
      <c r="L73" s="37">
        <f t="shared" si="23"/>
        <v>157</v>
      </c>
      <c r="M73" s="37">
        <f t="shared" si="23"/>
        <v>163</v>
      </c>
      <c r="N73" s="37">
        <f t="shared" si="23"/>
        <v>163</v>
      </c>
      <c r="O73" s="37">
        <f t="shared" si="23"/>
        <v>173</v>
      </c>
      <c r="P73" s="37">
        <f t="shared" si="23"/>
        <v>189</v>
      </c>
      <c r="Q73" s="37">
        <f t="shared" si="23"/>
        <v>189</v>
      </c>
      <c r="R73" s="37">
        <f t="shared" si="23"/>
        <v>189</v>
      </c>
      <c r="S73" s="37">
        <f t="shared" si="23"/>
        <v>214</v>
      </c>
      <c r="T73" s="37">
        <f t="shared" si="23"/>
        <v>216</v>
      </c>
      <c r="U73" s="37">
        <f t="shared" si="23"/>
        <v>232</v>
      </c>
      <c r="V73" s="37">
        <f t="shared" si="23"/>
        <v>254</v>
      </c>
      <c r="W73" s="37">
        <f>W72</f>
        <v>284</v>
      </c>
      <c r="X73" s="4"/>
      <c r="Y73" s="4"/>
      <c r="Z73" s="1"/>
    </row>
    <row r="74" spans="1:26">
      <c r="A74" s="34" t="s">
        <v>118</v>
      </c>
      <c r="B74" s="44">
        <v>1</v>
      </c>
      <c r="C74" s="37">
        <v>2</v>
      </c>
      <c r="D74" s="37">
        <v>3</v>
      </c>
      <c r="E74" s="37">
        <v>4</v>
      </c>
      <c r="F74" s="37">
        <v>5</v>
      </c>
      <c r="G74" s="37">
        <v>6</v>
      </c>
      <c r="H74" s="37">
        <v>7</v>
      </c>
      <c r="I74" s="37">
        <v>8</v>
      </c>
      <c r="J74" s="37">
        <v>9</v>
      </c>
      <c r="K74" s="37">
        <v>10</v>
      </c>
      <c r="L74" s="37">
        <v>11</v>
      </c>
      <c r="M74" s="37">
        <v>12</v>
      </c>
      <c r="N74" s="44">
        <v>13</v>
      </c>
      <c r="O74" s="37">
        <v>14</v>
      </c>
      <c r="P74" s="37">
        <v>15</v>
      </c>
      <c r="Q74" s="37">
        <v>16</v>
      </c>
      <c r="R74" s="37">
        <v>17</v>
      </c>
      <c r="S74" s="37">
        <v>18</v>
      </c>
      <c r="T74" s="37">
        <v>19</v>
      </c>
      <c r="U74" s="37">
        <v>20</v>
      </c>
      <c r="V74" s="37">
        <v>21</v>
      </c>
      <c r="W74" s="37" t="s">
        <v>2</v>
      </c>
      <c r="X74" s="4"/>
      <c r="Y74" s="6"/>
      <c r="Z74" s="1"/>
    </row>
    <row r="75" spans="1:26">
      <c r="A75" s="2" t="s">
        <v>152</v>
      </c>
      <c r="B75" s="37"/>
      <c r="C75" s="37">
        <f>1</f>
        <v>1</v>
      </c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>
        <f>SUM(B75:V75)</f>
        <v>1</v>
      </c>
      <c r="X75" s="4"/>
      <c r="Y75" s="6"/>
      <c r="Z75" s="1"/>
    </row>
    <row r="76" spans="1:26">
      <c r="A76" s="43" t="s">
        <v>153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42">
        <f>-10</f>
        <v>-10</v>
      </c>
      <c r="U76" s="42"/>
      <c r="V76" s="42"/>
      <c r="W76" s="42">
        <f t="shared" ref="W76" si="24">SUM(B76:V76)</f>
        <v>-10</v>
      </c>
      <c r="X76" s="4"/>
      <c r="Y76" s="6"/>
      <c r="Z76" s="1"/>
    </row>
    <row r="77" spans="1:26">
      <c r="A77" s="43" t="s">
        <v>154</v>
      </c>
      <c r="B77" s="37"/>
      <c r="C77" s="42">
        <f>-10</f>
        <v>-10</v>
      </c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>
        <f>SUM(B77:V77)</f>
        <v>-10</v>
      </c>
      <c r="X77" s="4"/>
      <c r="Y77" s="6"/>
      <c r="Z77" s="1"/>
    </row>
    <row r="78" spans="1:26">
      <c r="A78" s="2" t="s">
        <v>155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>
        <f>SUM(B78:V78)</f>
        <v>0</v>
      </c>
      <c r="X78" s="4"/>
      <c r="Y78" s="6"/>
      <c r="Z78" s="1"/>
    </row>
    <row r="79" spans="1:26">
      <c r="A79" s="2" t="s">
        <v>156</v>
      </c>
      <c r="B79" s="37"/>
      <c r="C79" s="37"/>
      <c r="D79" s="37"/>
      <c r="E79" s="37"/>
      <c r="F79" s="37"/>
      <c r="G79" s="37"/>
      <c r="H79" s="37"/>
      <c r="I79" s="37"/>
      <c r="J79" s="37"/>
      <c r="K79" s="37">
        <f>4</f>
        <v>4</v>
      </c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>
        <f t="shared" ref="W79:W80" si="25">SUM(B79:V79)</f>
        <v>4</v>
      </c>
      <c r="X79" s="4"/>
      <c r="Y79" s="6"/>
      <c r="Z79" s="1"/>
    </row>
    <row r="80" spans="1:26">
      <c r="A80" s="2" t="s">
        <v>157</v>
      </c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48">
        <f>25</f>
        <v>25</v>
      </c>
      <c r="O80" s="37"/>
      <c r="P80" s="37"/>
      <c r="Q80" s="37"/>
      <c r="R80" s="37"/>
      <c r="S80" s="37"/>
      <c r="T80" s="37"/>
      <c r="U80" s="37"/>
      <c r="V80" s="37"/>
      <c r="W80" s="37">
        <f t="shared" si="25"/>
        <v>25</v>
      </c>
      <c r="X80" s="4"/>
      <c r="Y80" s="6"/>
      <c r="Z80" s="1"/>
    </row>
    <row r="81" spans="1:26">
      <c r="A81" s="2" t="s">
        <v>158</v>
      </c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>
        <f>SUM(B81:V81)</f>
        <v>0</v>
      </c>
      <c r="X81" s="4"/>
      <c r="Y81" s="6"/>
      <c r="Z81" s="1"/>
    </row>
    <row r="82" spans="1:26">
      <c r="A82" s="2" t="s">
        <v>159</v>
      </c>
      <c r="B82" s="37"/>
      <c r="C82" s="37"/>
      <c r="D82" s="40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>
        <f t="shared" ref="W82" si="26">SUM(B82:V82)</f>
        <v>0</v>
      </c>
      <c r="X82" s="4"/>
      <c r="Y82" s="6"/>
      <c r="Z82" s="1"/>
    </row>
    <row r="83" spans="1:26">
      <c r="A83" s="2" t="s">
        <v>160</v>
      </c>
      <c r="B83" s="37">
        <f>16</f>
        <v>16</v>
      </c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48">
        <f>25</f>
        <v>25</v>
      </c>
      <c r="R83" s="37"/>
      <c r="S83" s="37"/>
      <c r="T83" s="37"/>
      <c r="U83" s="37"/>
      <c r="V83" s="37"/>
      <c r="W83" s="37">
        <f>SUM(B83:V83)</f>
        <v>41</v>
      </c>
      <c r="X83" s="4"/>
      <c r="Y83" s="6"/>
      <c r="Z83" s="1"/>
    </row>
    <row r="84" spans="1:26">
      <c r="A84" s="2" t="s">
        <v>9</v>
      </c>
      <c r="B84" s="37">
        <f t="shared" ref="B84:C84" si="27">SUM(B75:B83)</f>
        <v>16</v>
      </c>
      <c r="C84" s="37">
        <f t="shared" si="27"/>
        <v>-9</v>
      </c>
      <c r="D84" s="37">
        <f t="shared" ref="D84:E84" si="28">SUM(D75:D83)</f>
        <v>0</v>
      </c>
      <c r="E84" s="37">
        <f t="shared" si="28"/>
        <v>0</v>
      </c>
      <c r="F84" s="37">
        <f t="shared" ref="F84:K84" si="29">SUM(F75:F83)</f>
        <v>0</v>
      </c>
      <c r="G84" s="37">
        <f t="shared" si="29"/>
        <v>0</v>
      </c>
      <c r="H84" s="37">
        <f t="shared" si="29"/>
        <v>0</v>
      </c>
      <c r="I84" s="37">
        <f t="shared" si="29"/>
        <v>0</v>
      </c>
      <c r="J84" s="37">
        <f t="shared" si="29"/>
        <v>0</v>
      </c>
      <c r="K84" s="37">
        <f t="shared" si="29"/>
        <v>4</v>
      </c>
      <c r="L84" s="37">
        <f t="shared" ref="L84:M84" si="30">SUM(L75:L83)</f>
        <v>0</v>
      </c>
      <c r="M84" s="37">
        <f t="shared" si="30"/>
        <v>0</v>
      </c>
      <c r="N84" s="37">
        <f t="shared" ref="N84:P84" si="31">SUM(N75:N83)</f>
        <v>25</v>
      </c>
      <c r="O84" s="37">
        <f t="shared" si="31"/>
        <v>0</v>
      </c>
      <c r="P84" s="37">
        <f t="shared" si="31"/>
        <v>0</v>
      </c>
      <c r="Q84" s="37">
        <f t="shared" ref="Q84:R84" si="32">SUM(Q75:Q83)</f>
        <v>25</v>
      </c>
      <c r="R84" s="37">
        <f t="shared" si="32"/>
        <v>0</v>
      </c>
      <c r="S84" s="37">
        <f t="shared" ref="S84:U84" si="33">SUM(S75:S83)</f>
        <v>0</v>
      </c>
      <c r="T84" s="37">
        <f t="shared" si="33"/>
        <v>-10</v>
      </c>
      <c r="U84" s="37">
        <f t="shared" si="33"/>
        <v>0</v>
      </c>
      <c r="V84" s="37">
        <f t="shared" ref="V84" si="34">SUM(V75:V83)</f>
        <v>0</v>
      </c>
      <c r="W84" s="37">
        <f>SUM(W75:W83)</f>
        <v>51</v>
      </c>
      <c r="X84" s="4"/>
      <c r="Y84" s="6"/>
      <c r="Z84" s="1"/>
    </row>
    <row r="85" spans="1:26">
      <c r="A85" s="2" t="s">
        <v>3</v>
      </c>
      <c r="B85" s="37">
        <f>B84</f>
        <v>16</v>
      </c>
      <c r="C85" s="37">
        <f t="shared" ref="C85:V85" si="35">B85+C84</f>
        <v>7</v>
      </c>
      <c r="D85" s="37">
        <f t="shared" si="35"/>
        <v>7</v>
      </c>
      <c r="E85" s="37">
        <f t="shared" si="35"/>
        <v>7</v>
      </c>
      <c r="F85" s="37">
        <f t="shared" si="35"/>
        <v>7</v>
      </c>
      <c r="G85" s="37">
        <f t="shared" si="35"/>
        <v>7</v>
      </c>
      <c r="H85" s="37">
        <f t="shared" si="35"/>
        <v>7</v>
      </c>
      <c r="I85" s="37">
        <f t="shared" si="35"/>
        <v>7</v>
      </c>
      <c r="J85" s="37">
        <f t="shared" si="35"/>
        <v>7</v>
      </c>
      <c r="K85" s="37">
        <f t="shared" si="35"/>
        <v>11</v>
      </c>
      <c r="L85" s="37">
        <f t="shared" si="35"/>
        <v>11</v>
      </c>
      <c r="M85" s="37">
        <f t="shared" si="35"/>
        <v>11</v>
      </c>
      <c r="N85" s="37">
        <f t="shared" si="35"/>
        <v>36</v>
      </c>
      <c r="O85" s="37">
        <f t="shared" si="35"/>
        <v>36</v>
      </c>
      <c r="P85" s="37">
        <f t="shared" si="35"/>
        <v>36</v>
      </c>
      <c r="Q85" s="37">
        <f t="shared" si="35"/>
        <v>61</v>
      </c>
      <c r="R85" s="37">
        <f t="shared" si="35"/>
        <v>61</v>
      </c>
      <c r="S85" s="37">
        <f t="shared" si="35"/>
        <v>61</v>
      </c>
      <c r="T85" s="37">
        <f t="shared" si="35"/>
        <v>51</v>
      </c>
      <c r="U85" s="37">
        <f t="shared" si="35"/>
        <v>51</v>
      </c>
      <c r="V85" s="37">
        <f t="shared" si="35"/>
        <v>51</v>
      </c>
      <c r="W85" s="37">
        <f>W84</f>
        <v>51</v>
      </c>
      <c r="X85" s="4"/>
      <c r="Y85" s="4"/>
      <c r="Z85" s="1"/>
    </row>
    <row r="86" spans="1:26">
      <c r="A86" s="2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4"/>
      <c r="Y86" s="1"/>
      <c r="Z86" s="1"/>
    </row>
    <row r="87" spans="1:26">
      <c r="A87" s="2" t="s">
        <v>4</v>
      </c>
      <c r="B87" s="2" t="s">
        <v>32</v>
      </c>
      <c r="C87" s="8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4"/>
      <c r="Y87" s="1"/>
      <c r="Z87" s="1"/>
    </row>
    <row r="88" spans="1:26">
      <c r="A88" s="2" t="s">
        <v>0</v>
      </c>
      <c r="B88" s="8">
        <f>$W$48</f>
        <v>1042</v>
      </c>
      <c r="C88" s="2" t="s">
        <v>8</v>
      </c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4"/>
      <c r="Y88" s="1"/>
      <c r="Z88" s="1"/>
    </row>
    <row r="89" spans="1:26">
      <c r="A89" s="2" t="s">
        <v>17</v>
      </c>
      <c r="B89" s="8">
        <f>$W$60</f>
        <v>657</v>
      </c>
      <c r="C89" s="13">
        <f t="shared" ref="C89:C94" si="36">B88-B89</f>
        <v>385</v>
      </c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4"/>
      <c r="Y89" s="1"/>
      <c r="Z89" s="1"/>
    </row>
    <row r="90" spans="1:26">
      <c r="A90" s="2" t="s">
        <v>22</v>
      </c>
      <c r="B90" s="1">
        <f>$W$24</f>
        <v>454</v>
      </c>
      <c r="C90" s="13">
        <f t="shared" si="36"/>
        <v>203</v>
      </c>
      <c r="D90" s="17"/>
      <c r="E90" s="17"/>
      <c r="F90" s="17"/>
      <c r="G90" s="17"/>
      <c r="H90" s="17"/>
      <c r="I90" s="17"/>
      <c r="J90" s="18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4"/>
      <c r="Y90" s="1"/>
      <c r="Z90" s="1"/>
    </row>
    <row r="91" spans="1:26">
      <c r="A91" s="2" t="s">
        <v>12</v>
      </c>
      <c r="B91" s="8">
        <f>$W$36</f>
        <v>364</v>
      </c>
      <c r="C91" s="13">
        <f t="shared" si="36"/>
        <v>90</v>
      </c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4"/>
      <c r="Y91" s="1"/>
      <c r="Z91" s="1"/>
    </row>
    <row r="92" spans="1:26">
      <c r="A92" s="2" t="s">
        <v>62</v>
      </c>
      <c r="B92" s="1">
        <f>$W$72</f>
        <v>284</v>
      </c>
      <c r="C92" s="13">
        <f t="shared" si="36"/>
        <v>80</v>
      </c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4"/>
      <c r="Y92" s="1"/>
      <c r="Z92" s="1"/>
    </row>
    <row r="93" spans="1:26">
      <c r="A93" s="2" t="s">
        <v>1</v>
      </c>
      <c r="B93" s="8">
        <f>$W$12</f>
        <v>237</v>
      </c>
      <c r="C93" s="13">
        <f t="shared" si="36"/>
        <v>47</v>
      </c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4"/>
      <c r="Y93" s="1"/>
      <c r="Z93" s="1"/>
    </row>
    <row r="94" spans="1:26">
      <c r="A94" s="2" t="s">
        <v>63</v>
      </c>
      <c r="B94" s="8">
        <f>$W$84</f>
        <v>51</v>
      </c>
      <c r="C94" s="13">
        <f t="shared" si="36"/>
        <v>186</v>
      </c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"/>
      <c r="Y94" s="1"/>
      <c r="Z94" s="1"/>
    </row>
    <row r="95" spans="1:26">
      <c r="A95" s="2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"/>
      <c r="Y95" s="1"/>
      <c r="Z95" s="1"/>
    </row>
    <row r="96" spans="1:26">
      <c r="A96" s="15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"/>
      <c r="Y96" s="1"/>
      <c r="Z96" s="1"/>
    </row>
    <row r="97" spans="3:26"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"/>
      <c r="Y97" s="1"/>
      <c r="Z97" s="1"/>
    </row>
    <row r="98" spans="3:26"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"/>
      <c r="Y98" s="1"/>
      <c r="Z98" s="1"/>
    </row>
    <row r="99" spans="3:26"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"/>
      <c r="Y99" s="1"/>
      <c r="Z99" s="1"/>
    </row>
    <row r="100" spans="3:26"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"/>
      <c r="Y100" s="1"/>
      <c r="Z100" s="1"/>
    </row>
    <row r="101" spans="3:26"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"/>
      <c r="Y101" s="1"/>
      <c r="Z101" s="1"/>
    </row>
    <row r="102" spans="3:26"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"/>
      <c r="Y102" s="1"/>
      <c r="Z102" s="1"/>
    </row>
    <row r="103" spans="3:26"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"/>
      <c r="Y103" s="1"/>
      <c r="Z103" s="1"/>
    </row>
    <row r="104" spans="3:26"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"/>
      <c r="Y104" s="1"/>
      <c r="Z104" s="1"/>
    </row>
    <row r="105" spans="3:26"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"/>
      <c r="Y105" s="1"/>
      <c r="Z105" s="1"/>
    </row>
    <row r="106" spans="3:26"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"/>
      <c r="Y106" s="1"/>
      <c r="Z106" s="1"/>
    </row>
    <row r="107" spans="3:26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3:26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3:26"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3:26"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3:26">
      <c r="D111" s="1"/>
      <c r="E111" s="14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3:26">
      <c r="D112" s="14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6"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6"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6">
      <c r="C117" s="8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6">
      <c r="C118" s="8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6">
      <c r="C119" s="8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6">
      <c r="C120" s="8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6">
      <c r="C121" s="8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6">
      <c r="C122" s="8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6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6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6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6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6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47" spans="1:23">
      <c r="A147" s="3"/>
    </row>
    <row r="148" spans="1:23">
      <c r="A148" s="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</row>
    <row r="149" spans="1:23">
      <c r="A149" s="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</row>
    <row r="150" spans="1:23">
      <c r="A150" s="6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</row>
    <row r="151" spans="1:23">
      <c r="A151" s="6"/>
    </row>
    <row r="172" spans="1:22">
      <c r="A172" s="3"/>
    </row>
    <row r="173" spans="1:22">
      <c r="A173" s="6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</row>
    <row r="174" spans="1:22">
      <c r="A174" s="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</row>
    <row r="175" spans="1:22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</row>
    <row r="176" spans="1:22">
      <c r="A176" s="6"/>
    </row>
    <row r="199" spans="1:22">
      <c r="A199" s="3"/>
    </row>
    <row r="200" spans="1:22">
      <c r="A200" s="6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</row>
    <row r="201" spans="1:22">
      <c r="A201" s="6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</row>
    <row r="202" spans="1:22">
      <c r="A202" s="6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</row>
    <row r="203" spans="1:22">
      <c r="A203" s="6"/>
    </row>
  </sheetData>
  <autoFilter ref="A87:B87">
    <sortState ref="A88:B94">
      <sortCondition descending="1" ref="B87"/>
    </sortState>
  </autoFilter>
  <phoneticPr fontId="0" type="noConversion"/>
  <conditionalFormatting sqref="AF13:AH13">
    <cfRule type="cellIs" dxfId="2" priority="4" stopIfTrue="1" operator="equal">
      <formula>19</formula>
    </cfRule>
    <cfRule type="cellIs" dxfId="1" priority="5" stopIfTrue="1" operator="equal">
      <formula>19</formula>
    </cfRule>
    <cfRule type="cellIs" dxfId="0" priority="6" stopIfTrue="1" operator="equal">
      <formula>$AG$31</formula>
    </cfRule>
  </conditionalFormatting>
  <pageMargins left="0.75" right="0.75" top="1" bottom="1" header="0.5" footer="0.5"/>
  <pageSetup paperSize="9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37"/>
  <sheetViews>
    <sheetView zoomScaleNormal="100" workbookViewId="0">
      <selection activeCell="B38" sqref="B38"/>
    </sheetView>
  </sheetViews>
  <sheetFormatPr defaultRowHeight="12.75"/>
  <cols>
    <col min="1" max="1" width="16.28515625" customWidth="1"/>
    <col min="3" max="3" width="25.140625" customWidth="1"/>
    <col min="5" max="5" width="16.28515625" bestFit="1" customWidth="1"/>
    <col min="7" max="7" width="9.42578125" bestFit="1" customWidth="1"/>
    <col min="9" max="9" width="13.7109375" bestFit="1" customWidth="1"/>
    <col min="11" max="11" width="16.42578125" customWidth="1"/>
  </cols>
  <sheetData>
    <row r="1" spans="1:14">
      <c r="A1" s="32" t="s">
        <v>0</v>
      </c>
      <c r="B1">
        <v>500</v>
      </c>
      <c r="C1" s="32" t="s">
        <v>1</v>
      </c>
      <c r="D1">
        <v>500</v>
      </c>
      <c r="E1" s="32" t="s">
        <v>47</v>
      </c>
      <c r="F1">
        <v>500</v>
      </c>
      <c r="G1" s="32" t="s">
        <v>17</v>
      </c>
      <c r="H1">
        <v>500</v>
      </c>
      <c r="I1" s="32" t="s">
        <v>12</v>
      </c>
      <c r="J1">
        <v>300</v>
      </c>
      <c r="K1" s="32" t="s">
        <v>62</v>
      </c>
      <c r="L1">
        <v>300</v>
      </c>
      <c r="M1" s="32" t="s">
        <v>63</v>
      </c>
      <c r="N1">
        <v>300</v>
      </c>
    </row>
    <row r="2" spans="1:14">
      <c r="A2" t="s">
        <v>64</v>
      </c>
      <c r="B2">
        <v>26</v>
      </c>
      <c r="C2" t="s">
        <v>65</v>
      </c>
      <c r="D2">
        <v>21</v>
      </c>
      <c r="E2" s="33" t="s">
        <v>66</v>
      </c>
      <c r="F2">
        <v>15</v>
      </c>
      <c r="G2" t="s">
        <v>45</v>
      </c>
      <c r="H2">
        <v>87</v>
      </c>
      <c r="I2" s="33" t="s">
        <v>67</v>
      </c>
      <c r="J2">
        <v>1</v>
      </c>
      <c r="K2" t="s">
        <v>46</v>
      </c>
      <c r="L2">
        <v>1</v>
      </c>
      <c r="M2" t="s">
        <v>68</v>
      </c>
      <c r="N2">
        <v>1</v>
      </c>
    </row>
    <row r="3" spans="1:14">
      <c r="A3" s="33" t="s">
        <v>69</v>
      </c>
      <c r="B3">
        <v>41</v>
      </c>
      <c r="C3" t="s">
        <v>70</v>
      </c>
      <c r="D3">
        <v>35</v>
      </c>
      <c r="E3" s="33" t="s">
        <v>40</v>
      </c>
      <c r="F3">
        <v>100</v>
      </c>
      <c r="G3" t="s">
        <v>71</v>
      </c>
      <c r="H3">
        <v>16</v>
      </c>
      <c r="I3" s="33" t="s">
        <v>72</v>
      </c>
      <c r="J3">
        <v>39</v>
      </c>
      <c r="K3" s="33" t="s">
        <v>73</v>
      </c>
      <c r="L3">
        <v>1</v>
      </c>
      <c r="M3" t="s">
        <v>74</v>
      </c>
      <c r="N3">
        <v>10</v>
      </c>
    </row>
    <row r="4" spans="1:14">
      <c r="A4" s="33" t="s">
        <v>75</v>
      </c>
      <c r="B4">
        <v>26</v>
      </c>
      <c r="C4" s="33" t="s">
        <v>76</v>
      </c>
      <c r="D4">
        <v>30</v>
      </c>
      <c r="E4" s="33" t="s">
        <v>77</v>
      </c>
      <c r="F4">
        <v>1</v>
      </c>
      <c r="G4" s="33" t="s">
        <v>41</v>
      </c>
      <c r="H4">
        <v>95</v>
      </c>
      <c r="I4" s="33" t="s">
        <v>78</v>
      </c>
      <c r="J4">
        <v>57</v>
      </c>
      <c r="K4" s="33" t="s">
        <v>79</v>
      </c>
      <c r="L4">
        <v>1</v>
      </c>
      <c r="M4" t="s">
        <v>80</v>
      </c>
      <c r="N4">
        <v>80</v>
      </c>
    </row>
    <row r="5" spans="1:14">
      <c r="A5" s="33" t="s">
        <v>81</v>
      </c>
      <c r="B5">
        <v>1</v>
      </c>
      <c r="C5" s="33" t="s">
        <v>82</v>
      </c>
      <c r="D5">
        <v>50</v>
      </c>
      <c r="E5" s="33" t="s">
        <v>83</v>
      </c>
      <c r="F5">
        <v>1</v>
      </c>
      <c r="G5" s="33" t="s">
        <v>84</v>
      </c>
      <c r="H5">
        <v>302</v>
      </c>
      <c r="I5" s="33" t="s">
        <v>85</v>
      </c>
      <c r="J5">
        <v>1</v>
      </c>
      <c r="K5" s="33" t="s">
        <v>86</v>
      </c>
      <c r="L5">
        <v>1</v>
      </c>
      <c r="M5" s="33" t="s">
        <v>87</v>
      </c>
      <c r="N5">
        <v>2</v>
      </c>
    </row>
    <row r="6" spans="1:14">
      <c r="A6" s="33" t="s">
        <v>88</v>
      </c>
      <c r="B6">
        <v>1</v>
      </c>
      <c r="C6" s="33" t="s">
        <v>89</v>
      </c>
      <c r="D6">
        <v>4</v>
      </c>
      <c r="E6" s="33" t="s">
        <v>90</v>
      </c>
      <c r="F6">
        <v>10</v>
      </c>
      <c r="G6" s="33"/>
      <c r="I6" s="33" t="s">
        <v>91</v>
      </c>
      <c r="J6">
        <v>1</v>
      </c>
      <c r="K6" s="33" t="s">
        <v>92</v>
      </c>
      <c r="L6">
        <v>1</v>
      </c>
      <c r="M6" s="33" t="s">
        <v>93</v>
      </c>
      <c r="N6">
        <v>25</v>
      </c>
    </row>
    <row r="7" spans="1:14">
      <c r="A7" s="33" t="s">
        <v>94</v>
      </c>
      <c r="B7">
        <v>26</v>
      </c>
      <c r="C7" s="33" t="s">
        <v>95</v>
      </c>
      <c r="D7">
        <v>5</v>
      </c>
      <c r="E7" s="33" t="s">
        <v>96</v>
      </c>
      <c r="F7">
        <v>369</v>
      </c>
      <c r="G7" s="33"/>
      <c r="I7" s="33" t="s">
        <v>97</v>
      </c>
      <c r="J7">
        <v>1</v>
      </c>
      <c r="K7" s="33" t="s">
        <v>98</v>
      </c>
      <c r="L7">
        <v>1</v>
      </c>
      <c r="M7" s="33" t="s">
        <v>99</v>
      </c>
      <c r="N7">
        <v>1</v>
      </c>
    </row>
    <row r="8" spans="1:14">
      <c r="A8" s="33" t="s">
        <v>100</v>
      </c>
      <c r="B8">
        <v>10</v>
      </c>
      <c r="C8" s="33" t="s">
        <v>101</v>
      </c>
      <c r="D8">
        <v>5</v>
      </c>
      <c r="E8" s="33" t="s">
        <v>102</v>
      </c>
      <c r="F8">
        <v>1</v>
      </c>
      <c r="G8" s="33"/>
      <c r="I8" s="33" t="s">
        <v>103</v>
      </c>
      <c r="J8">
        <v>1</v>
      </c>
      <c r="K8" s="33" t="s">
        <v>104</v>
      </c>
      <c r="L8">
        <v>178</v>
      </c>
      <c r="M8" s="33" t="s">
        <v>105</v>
      </c>
      <c r="N8">
        <v>2</v>
      </c>
    </row>
    <row r="9" spans="1:14">
      <c r="A9" s="33" t="s">
        <v>106</v>
      </c>
      <c r="B9">
        <v>368</v>
      </c>
      <c r="C9" s="33" t="s">
        <v>107</v>
      </c>
      <c r="D9">
        <v>1</v>
      </c>
      <c r="E9" s="33" t="s">
        <v>108</v>
      </c>
      <c r="F9">
        <v>1</v>
      </c>
      <c r="G9" s="33"/>
      <c r="H9" s="33"/>
      <c r="I9" s="33" t="s">
        <v>109</v>
      </c>
      <c r="J9">
        <v>1</v>
      </c>
      <c r="K9" s="33" t="s">
        <v>110</v>
      </c>
      <c r="L9">
        <v>1</v>
      </c>
      <c r="M9" s="33" t="s">
        <v>111</v>
      </c>
      <c r="N9">
        <v>1</v>
      </c>
    </row>
    <row r="10" spans="1:14">
      <c r="A10" s="33" t="s">
        <v>112</v>
      </c>
      <c r="B10">
        <v>1</v>
      </c>
      <c r="C10" s="33" t="s">
        <v>113</v>
      </c>
      <c r="D10">
        <v>1</v>
      </c>
      <c r="E10" s="33" t="s">
        <v>114</v>
      </c>
      <c r="F10">
        <v>1</v>
      </c>
      <c r="G10" s="33"/>
      <c r="H10" s="33"/>
      <c r="I10" s="33" t="s">
        <v>42</v>
      </c>
      <c r="K10" s="33" t="s">
        <v>43</v>
      </c>
      <c r="M10" s="33" t="s">
        <v>115</v>
      </c>
      <c r="N10">
        <v>178</v>
      </c>
    </row>
    <row r="11" spans="1:14">
      <c r="A11" s="38"/>
      <c r="B11" s="39"/>
      <c r="C11" s="38"/>
      <c r="D11" s="39"/>
      <c r="E11" s="38"/>
      <c r="F11" s="39"/>
      <c r="G11" s="38"/>
      <c r="H11" s="39"/>
      <c r="I11" s="38"/>
      <c r="J11" s="39"/>
      <c r="K11" s="38"/>
      <c r="L11" s="39"/>
    </row>
    <row r="12" spans="1:14">
      <c r="A12" s="38"/>
      <c r="B12" s="39"/>
      <c r="C12" s="38"/>
      <c r="D12" s="39"/>
      <c r="E12" s="38"/>
      <c r="F12" s="39"/>
      <c r="G12" s="38"/>
      <c r="H12" s="39"/>
      <c r="I12" s="38"/>
      <c r="J12" s="39"/>
      <c r="K12" s="38"/>
      <c r="L12" s="39"/>
    </row>
    <row r="13" spans="1:14">
      <c r="B13">
        <f>B1-SUM(B2:B11)</f>
        <v>0</v>
      </c>
      <c r="C13" s="33"/>
      <c r="D13">
        <f>D1-SUM(D2:D11)</f>
        <v>348</v>
      </c>
      <c r="F13">
        <f>F1-SUM(F2:F11)</f>
        <v>1</v>
      </c>
      <c r="H13">
        <f>H1-SUM(H2:H11)</f>
        <v>0</v>
      </c>
      <c r="J13">
        <f>J1-SUM(J2:J11)</f>
        <v>198</v>
      </c>
      <c r="L13">
        <f>L1-SUM(L2:L10)</f>
        <v>115</v>
      </c>
      <c r="N13">
        <f>N1-SUM(N2:N10)</f>
        <v>0</v>
      </c>
    </row>
    <row r="14" spans="1:14">
      <c r="C14" s="33"/>
    </row>
    <row r="15" spans="1:14">
      <c r="C15" s="33"/>
    </row>
    <row r="16" spans="1:14">
      <c r="C16" s="33"/>
      <c r="F16" s="33"/>
    </row>
    <row r="17" spans="3:3">
      <c r="C17" s="33"/>
    </row>
    <row r="18" spans="3:3">
      <c r="C18" s="33"/>
    </row>
    <row r="19" spans="3:3">
      <c r="C19" s="33"/>
    </row>
    <row r="20" spans="3:3">
      <c r="C20" s="33"/>
    </row>
    <row r="21" spans="3:3">
      <c r="C21" s="33"/>
    </row>
    <row r="22" spans="3:3">
      <c r="C22" s="33"/>
    </row>
    <row r="23" spans="3:3">
      <c r="C23" s="33"/>
    </row>
    <row r="24" spans="3:3">
      <c r="C24" s="33"/>
    </row>
    <row r="25" spans="3:3">
      <c r="C25" s="33"/>
    </row>
    <row r="26" spans="3:3">
      <c r="C26" s="33"/>
    </row>
    <row r="27" spans="3:3">
      <c r="C27" s="33"/>
    </row>
    <row r="28" spans="3:3">
      <c r="C28" s="33"/>
    </row>
    <row r="29" spans="3:3">
      <c r="C29" s="33"/>
    </row>
    <row r="30" spans="3:3">
      <c r="C30" s="33"/>
    </row>
    <row r="31" spans="3:3">
      <c r="C31" s="33"/>
    </row>
    <row r="32" spans="3:3">
      <c r="C32" s="33"/>
    </row>
    <row r="33" spans="3:3">
      <c r="C33" s="33"/>
    </row>
    <row r="34" spans="3:3">
      <c r="C34" s="33"/>
    </row>
    <row r="35" spans="3:3">
      <c r="C35" s="33"/>
    </row>
    <row r="36" spans="3:3">
      <c r="C36" s="33"/>
    </row>
    <row r="37" spans="3:3">
      <c r="C37" s="33"/>
    </row>
    <row r="38" spans="3:3">
      <c r="C38" s="33"/>
    </row>
    <row r="39" spans="3:3">
      <c r="C39" s="33"/>
    </row>
    <row r="40" spans="3:3">
      <c r="C40" s="33"/>
    </row>
    <row r="41" spans="3:3">
      <c r="C41" s="33"/>
    </row>
    <row r="42" spans="3:3">
      <c r="C42" s="33"/>
    </row>
    <row r="43" spans="3:3">
      <c r="C43" s="33"/>
    </row>
    <row r="44" spans="3:3">
      <c r="C44" s="33"/>
    </row>
    <row r="45" spans="3:3">
      <c r="C45" s="33"/>
    </row>
    <row r="46" spans="3:3">
      <c r="C46" s="33"/>
    </row>
    <row r="47" spans="3:3">
      <c r="C47" s="33"/>
    </row>
    <row r="48" spans="3:3">
      <c r="C48" s="33"/>
    </row>
    <row r="49" spans="3:3">
      <c r="C49" s="33"/>
    </row>
    <row r="50" spans="3:3">
      <c r="C50" s="33"/>
    </row>
    <row r="51" spans="3:3">
      <c r="C51" s="33"/>
    </row>
    <row r="52" spans="3:3">
      <c r="C52" s="33"/>
    </row>
    <row r="53" spans="3:3">
      <c r="C53" s="33"/>
    </row>
    <row r="54" spans="3:3">
      <c r="C54" s="33"/>
    </row>
    <row r="55" spans="3:3">
      <c r="C55" s="33"/>
    </row>
    <row r="56" spans="3:3">
      <c r="C56" s="33"/>
    </row>
    <row r="57" spans="3:3">
      <c r="C57" s="33"/>
    </row>
    <row r="58" spans="3:3">
      <c r="C58" s="33"/>
    </row>
    <row r="59" spans="3:3">
      <c r="C59" s="33"/>
    </row>
    <row r="60" spans="3:3">
      <c r="C60" s="33"/>
    </row>
    <row r="61" spans="3:3">
      <c r="C61" s="33"/>
    </row>
    <row r="62" spans="3:3">
      <c r="C62" s="33"/>
    </row>
    <row r="63" spans="3:3">
      <c r="C63" s="33"/>
    </row>
    <row r="64" spans="3:3">
      <c r="C64" s="33"/>
    </row>
    <row r="65" spans="3:3">
      <c r="C65" s="33"/>
    </row>
    <row r="66" spans="3:3">
      <c r="C66" s="33"/>
    </row>
    <row r="67" spans="3:3">
      <c r="C67" s="33"/>
    </row>
    <row r="68" spans="3:3">
      <c r="C68" s="33"/>
    </row>
    <row r="69" spans="3:3">
      <c r="C69" s="33"/>
    </row>
    <row r="70" spans="3:3">
      <c r="C70" s="33"/>
    </row>
    <row r="71" spans="3:3">
      <c r="C71" s="33"/>
    </row>
    <row r="72" spans="3:3">
      <c r="C72" s="33"/>
    </row>
    <row r="73" spans="3:3">
      <c r="C73" s="33"/>
    </row>
    <row r="74" spans="3:3">
      <c r="C74" s="33"/>
    </row>
    <row r="75" spans="3:3">
      <c r="C75" s="33"/>
    </row>
    <row r="76" spans="3:3">
      <c r="C76" s="33"/>
    </row>
    <row r="77" spans="3:3">
      <c r="C77" s="33"/>
    </row>
    <row r="78" spans="3:3">
      <c r="C78" s="33"/>
    </row>
    <row r="79" spans="3:3">
      <c r="C79" s="33"/>
    </row>
    <row r="80" spans="3:3">
      <c r="C80" s="33"/>
    </row>
    <row r="81" spans="3:3">
      <c r="C81" s="33"/>
    </row>
    <row r="82" spans="3:3">
      <c r="C82" s="33"/>
    </row>
    <row r="83" spans="3:3">
      <c r="C83" s="33"/>
    </row>
    <row r="84" spans="3:3">
      <c r="C84" s="33"/>
    </row>
    <row r="85" spans="3:3">
      <c r="C85" s="33"/>
    </row>
    <row r="86" spans="3:3">
      <c r="C86" s="33"/>
    </row>
    <row r="87" spans="3:3">
      <c r="C87" s="33"/>
    </row>
    <row r="88" spans="3:3">
      <c r="C88" s="33"/>
    </row>
    <row r="89" spans="3:3">
      <c r="C89" s="33"/>
    </row>
    <row r="90" spans="3:3">
      <c r="C90" s="33"/>
    </row>
    <row r="91" spans="3:3">
      <c r="C91" s="33"/>
    </row>
    <row r="92" spans="3:3">
      <c r="C92" s="33"/>
    </row>
    <row r="93" spans="3:3">
      <c r="C93" s="33"/>
    </row>
    <row r="94" spans="3:3">
      <c r="C94" s="33"/>
    </row>
    <row r="95" spans="3:3">
      <c r="C95" s="33"/>
    </row>
    <row r="96" spans="3:3">
      <c r="C96" s="33"/>
    </row>
    <row r="97" spans="3:3">
      <c r="C97" s="33"/>
    </row>
    <row r="98" spans="3:3">
      <c r="C98" s="33"/>
    </row>
    <row r="99" spans="3:3">
      <c r="C99" s="33"/>
    </row>
    <row r="100" spans="3:3">
      <c r="C100" s="33"/>
    </row>
    <row r="101" spans="3:3">
      <c r="C101" s="33"/>
    </row>
    <row r="102" spans="3:3">
      <c r="C102" s="33"/>
    </row>
    <row r="103" spans="3:3">
      <c r="C103" s="33"/>
    </row>
    <row r="104" spans="3:3">
      <c r="C104" s="33"/>
    </row>
    <row r="105" spans="3:3">
      <c r="C105" s="33"/>
    </row>
    <row r="106" spans="3:3">
      <c r="C106" s="33"/>
    </row>
    <row r="107" spans="3:3">
      <c r="C107" s="33"/>
    </row>
    <row r="108" spans="3:3">
      <c r="C108" s="33"/>
    </row>
    <row r="109" spans="3:3">
      <c r="C109" s="33"/>
    </row>
    <row r="110" spans="3:3">
      <c r="C110" s="33"/>
    </row>
    <row r="111" spans="3:3">
      <c r="C111" s="33"/>
    </row>
    <row r="112" spans="3:3">
      <c r="C112" s="33"/>
    </row>
    <row r="113" spans="3:3">
      <c r="C113" s="33"/>
    </row>
    <row r="114" spans="3:3">
      <c r="C114" s="33"/>
    </row>
    <row r="115" spans="3:3">
      <c r="C115" s="33"/>
    </row>
    <row r="116" spans="3:3">
      <c r="C116" s="33"/>
    </row>
    <row r="117" spans="3:3">
      <c r="C117" s="33"/>
    </row>
    <row r="118" spans="3:3">
      <c r="C118" s="33"/>
    </row>
    <row r="119" spans="3:3">
      <c r="C119" s="33"/>
    </row>
    <row r="120" spans="3:3">
      <c r="C120" s="33"/>
    </row>
    <row r="121" spans="3:3">
      <c r="C121" s="33"/>
    </row>
    <row r="122" spans="3:3">
      <c r="C122" s="33"/>
    </row>
    <row r="123" spans="3:3">
      <c r="C123" s="33"/>
    </row>
    <row r="124" spans="3:3">
      <c r="C124" s="33"/>
    </row>
    <row r="125" spans="3:3">
      <c r="C125" s="33"/>
    </row>
    <row r="126" spans="3:3">
      <c r="C126" s="33"/>
    </row>
    <row r="127" spans="3:3">
      <c r="C127" s="33"/>
    </row>
    <row r="128" spans="3:3">
      <c r="C128" s="33"/>
    </row>
    <row r="129" spans="3:3">
      <c r="C129" s="33"/>
    </row>
    <row r="130" spans="3:3">
      <c r="C130" s="33"/>
    </row>
    <row r="131" spans="3:3">
      <c r="C131" s="33"/>
    </row>
    <row r="132" spans="3:3">
      <c r="C132" s="33"/>
    </row>
    <row r="133" spans="3:3">
      <c r="C133" s="33"/>
    </row>
    <row r="134" spans="3:3">
      <c r="C134" s="33"/>
    </row>
    <row r="135" spans="3:3">
      <c r="C135" s="33"/>
    </row>
    <row r="136" spans="3:3">
      <c r="C136" s="33"/>
    </row>
    <row r="137" spans="3:3">
      <c r="C137" s="33"/>
    </row>
    <row r="138" spans="3:3">
      <c r="C138" s="33"/>
    </row>
    <row r="139" spans="3:3">
      <c r="C139" s="33"/>
    </row>
    <row r="140" spans="3:3">
      <c r="C140" s="33"/>
    </row>
    <row r="141" spans="3:3">
      <c r="C141" s="33"/>
    </row>
    <row r="142" spans="3:3">
      <c r="C142" s="33"/>
    </row>
    <row r="143" spans="3:3">
      <c r="C143" s="33"/>
    </row>
    <row r="144" spans="3:3">
      <c r="C144" s="33"/>
    </row>
    <row r="145" spans="3:3">
      <c r="C145" s="33"/>
    </row>
    <row r="146" spans="3:3">
      <c r="C146" s="33"/>
    </row>
    <row r="147" spans="3:3">
      <c r="C147" s="33"/>
    </row>
    <row r="148" spans="3:3">
      <c r="C148" s="33"/>
    </row>
    <row r="149" spans="3:3">
      <c r="C149" s="33"/>
    </row>
    <row r="150" spans="3:3">
      <c r="C150" s="33"/>
    </row>
    <row r="151" spans="3:3">
      <c r="C151" s="33"/>
    </row>
    <row r="152" spans="3:3">
      <c r="C152" s="33"/>
    </row>
    <row r="153" spans="3:3">
      <c r="C153" s="33"/>
    </row>
    <row r="154" spans="3:3">
      <c r="C154" s="33"/>
    </row>
    <row r="155" spans="3:3">
      <c r="C155" s="33"/>
    </row>
    <row r="156" spans="3:3">
      <c r="C156" s="33"/>
    </row>
    <row r="157" spans="3:3">
      <c r="C157" s="33"/>
    </row>
    <row r="158" spans="3:3">
      <c r="C158" s="33"/>
    </row>
    <row r="159" spans="3:3">
      <c r="C159" s="33"/>
    </row>
    <row r="160" spans="3:3">
      <c r="C160" s="33"/>
    </row>
    <row r="161" spans="3:3">
      <c r="C161" s="33"/>
    </row>
    <row r="162" spans="3:3">
      <c r="C162" s="33"/>
    </row>
    <row r="163" spans="3:3">
      <c r="C163" s="33"/>
    </row>
    <row r="164" spans="3:3">
      <c r="C164" s="33"/>
    </row>
    <row r="165" spans="3:3">
      <c r="C165" s="33"/>
    </row>
    <row r="166" spans="3:3">
      <c r="C166" s="33"/>
    </row>
    <row r="167" spans="3:3">
      <c r="C167" s="33"/>
    </row>
    <row r="168" spans="3:3">
      <c r="C168" s="33"/>
    </row>
    <row r="169" spans="3:3">
      <c r="C169" s="33"/>
    </row>
    <row r="170" spans="3:3">
      <c r="C170" s="33"/>
    </row>
    <row r="171" spans="3:3">
      <c r="C171" s="33"/>
    </row>
    <row r="172" spans="3:3">
      <c r="C172" s="33"/>
    </row>
    <row r="173" spans="3:3">
      <c r="C173" s="33"/>
    </row>
    <row r="174" spans="3:3">
      <c r="C174" s="33"/>
    </row>
    <row r="175" spans="3:3">
      <c r="C175" s="33"/>
    </row>
    <row r="176" spans="3:3">
      <c r="C176" s="33"/>
    </row>
    <row r="177" spans="3:3">
      <c r="C177" s="33"/>
    </row>
    <row r="178" spans="3:3">
      <c r="C178" s="33"/>
    </row>
    <row r="179" spans="3:3">
      <c r="C179" s="33"/>
    </row>
    <row r="180" spans="3:3">
      <c r="C180" s="33"/>
    </row>
    <row r="181" spans="3:3">
      <c r="C181" s="33"/>
    </row>
    <row r="182" spans="3:3">
      <c r="C182" s="33"/>
    </row>
    <row r="183" spans="3:3">
      <c r="C183" s="33"/>
    </row>
    <row r="184" spans="3:3">
      <c r="C184" s="33"/>
    </row>
    <row r="185" spans="3:3">
      <c r="C185" s="33"/>
    </row>
    <row r="186" spans="3:3">
      <c r="C186" s="33"/>
    </row>
    <row r="187" spans="3:3">
      <c r="C187" s="33"/>
    </row>
    <row r="188" spans="3:3">
      <c r="C188" s="33"/>
    </row>
    <row r="189" spans="3:3">
      <c r="C189" s="33"/>
    </row>
    <row r="190" spans="3:3">
      <c r="C190" s="33"/>
    </row>
    <row r="191" spans="3:3">
      <c r="C191" s="33"/>
    </row>
    <row r="192" spans="3:3">
      <c r="C192" s="33"/>
    </row>
    <row r="193" spans="3:3">
      <c r="C193" s="33"/>
    </row>
    <row r="194" spans="3:3">
      <c r="C194" s="33"/>
    </row>
    <row r="195" spans="3:3">
      <c r="C195" s="33"/>
    </row>
    <row r="196" spans="3:3">
      <c r="C196" s="33"/>
    </row>
    <row r="197" spans="3:3">
      <c r="C197" s="33"/>
    </row>
    <row r="198" spans="3:3">
      <c r="C198" s="33"/>
    </row>
    <row r="199" spans="3:3">
      <c r="C199" s="33"/>
    </row>
    <row r="200" spans="3:3">
      <c r="C200" s="33"/>
    </row>
    <row r="201" spans="3:3">
      <c r="C201" s="33"/>
    </row>
    <row r="202" spans="3:3">
      <c r="C202" s="33"/>
    </row>
    <row r="203" spans="3:3">
      <c r="C203" s="33"/>
    </row>
    <row r="204" spans="3:3">
      <c r="C204" s="33"/>
    </row>
    <row r="205" spans="3:3">
      <c r="C205" s="33"/>
    </row>
    <row r="206" spans="3:3">
      <c r="C206" s="33"/>
    </row>
    <row r="207" spans="3:3">
      <c r="C207" s="33"/>
    </row>
    <row r="208" spans="3:3">
      <c r="C208" s="33"/>
    </row>
    <row r="209" spans="3:3">
      <c r="C209" s="33"/>
    </row>
    <row r="210" spans="3:3">
      <c r="C210" s="33"/>
    </row>
    <row r="211" spans="3:3">
      <c r="C211" s="33"/>
    </row>
    <row r="212" spans="3:3">
      <c r="C212" s="33"/>
    </row>
    <row r="213" spans="3:3">
      <c r="C213" s="33"/>
    </row>
    <row r="214" spans="3:3">
      <c r="C214" s="33"/>
    </row>
    <row r="215" spans="3:3">
      <c r="C215" s="33"/>
    </row>
    <row r="216" spans="3:3">
      <c r="C216" s="33"/>
    </row>
    <row r="217" spans="3:3">
      <c r="C217" s="33"/>
    </row>
    <row r="218" spans="3:3">
      <c r="C218" s="33"/>
    </row>
    <row r="219" spans="3:3">
      <c r="C219" s="33"/>
    </row>
    <row r="220" spans="3:3">
      <c r="C220" s="33"/>
    </row>
    <row r="221" spans="3:3">
      <c r="C221" s="33"/>
    </row>
    <row r="222" spans="3:3">
      <c r="C222" s="33"/>
    </row>
    <row r="223" spans="3:3">
      <c r="C223" s="33"/>
    </row>
    <row r="224" spans="3:3">
      <c r="C224" s="33"/>
    </row>
    <row r="225" spans="3:3">
      <c r="C225" s="33"/>
    </row>
    <row r="226" spans="3:3">
      <c r="C226" s="33"/>
    </row>
    <row r="227" spans="3:3">
      <c r="C227" s="33"/>
    </row>
    <row r="228" spans="3:3">
      <c r="C228" s="33"/>
    </row>
    <row r="229" spans="3:3">
      <c r="C229" s="33"/>
    </row>
    <row r="230" spans="3:3">
      <c r="C230" s="33"/>
    </row>
    <row r="231" spans="3:3">
      <c r="C231" s="33"/>
    </row>
    <row r="232" spans="3:3">
      <c r="C232" s="33"/>
    </row>
    <row r="233" spans="3:3">
      <c r="C233" s="33"/>
    </row>
    <row r="234" spans="3:3">
      <c r="C234" s="33"/>
    </row>
    <row r="235" spans="3:3">
      <c r="C235" s="33"/>
    </row>
    <row r="236" spans="3:3">
      <c r="C236" s="33"/>
    </row>
    <row r="237" spans="3:3">
      <c r="C237" s="3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FANTAVUELTA</vt:lpstr>
      <vt:lpstr>ASTA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Bonazzi</dc:creator>
  <cp:lastModifiedBy>Nico</cp:lastModifiedBy>
  <cp:lastPrinted>2004-05-08T16:57:53Z</cp:lastPrinted>
  <dcterms:created xsi:type="dcterms:W3CDTF">2002-05-11T16:46:25Z</dcterms:created>
  <dcterms:modified xsi:type="dcterms:W3CDTF">2012-09-10T20:19:30Z</dcterms:modified>
</cp:coreProperties>
</file>