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65" yWindow="180" windowWidth="14940" windowHeight="9150"/>
  </bookViews>
  <sheets>
    <sheet name="FANTAGIRO" sheetId="1" r:id="rId1"/>
    <sheet name="ASTA" sheetId="2" r:id="rId2"/>
  </sheets>
  <definedNames>
    <definedName name="_xlnm._FilterDatabase" localSheetId="0" hidden="1">FANTAGIRO!$A$65:$B$70</definedName>
  </definedNames>
  <calcPr calcId="125725"/>
</workbook>
</file>

<file path=xl/calcChain.xml><?xml version="1.0" encoding="utf-8"?>
<calcChain xmlns="http://schemas.openxmlformats.org/spreadsheetml/2006/main">
  <c r="V10" i="1"/>
  <c r="W8"/>
  <c r="V61"/>
  <c r="W51"/>
  <c r="V49"/>
  <c r="W40"/>
  <c r="V25"/>
  <c r="W15"/>
  <c r="W6"/>
  <c r="V37"/>
  <c r="W31"/>
  <c r="V6"/>
  <c r="V40"/>
  <c r="V17"/>
  <c r="V21"/>
  <c r="V3"/>
  <c r="V12"/>
  <c r="V13" s="1"/>
  <c r="V24"/>
  <c r="V36"/>
  <c r="V48"/>
  <c r="V60"/>
  <c r="U8"/>
  <c r="U51"/>
  <c r="U6"/>
  <c r="U31"/>
  <c r="U36" s="1"/>
  <c r="U37" s="1"/>
  <c r="U40"/>
  <c r="U53"/>
  <c r="U48"/>
  <c r="U49" s="1"/>
  <c r="U34"/>
  <c r="U4"/>
  <c r="U24"/>
  <c r="U25" s="1"/>
  <c r="U60"/>
  <c r="U61" s="1"/>
  <c r="T16"/>
  <c r="T24" s="1"/>
  <c r="T25" s="1"/>
  <c r="T8"/>
  <c r="T6"/>
  <c r="T31"/>
  <c r="T36" s="1"/>
  <c r="T37" s="1"/>
  <c r="T40"/>
  <c r="T48" s="1"/>
  <c r="T49" s="1"/>
  <c r="T53"/>
  <c r="T60" s="1"/>
  <c r="T61" s="1"/>
  <c r="T4"/>
  <c r="T34"/>
  <c r="T12"/>
  <c r="T13" s="1"/>
  <c r="S19"/>
  <c r="S57"/>
  <c r="S20"/>
  <c r="S24" s="1"/>
  <c r="S25" s="1"/>
  <c r="S16"/>
  <c r="S60"/>
  <c r="S61" s="1"/>
  <c r="S48"/>
  <c r="S49" s="1"/>
  <c r="S36"/>
  <c r="S37" s="1"/>
  <c r="S12"/>
  <c r="S13" s="1"/>
  <c r="R9"/>
  <c r="R12" s="1"/>
  <c r="R13" s="1"/>
  <c r="R60"/>
  <c r="R61" s="1"/>
  <c r="R48"/>
  <c r="R49" s="1"/>
  <c r="R36"/>
  <c r="R37" s="1"/>
  <c r="R24"/>
  <c r="R25" s="1"/>
  <c r="Q8"/>
  <c r="Q15"/>
  <c r="Q6"/>
  <c r="Q31"/>
  <c r="Q36" s="1"/>
  <c r="Q37" s="1"/>
  <c r="Q40"/>
  <c r="Q52"/>
  <c r="Q4"/>
  <c r="Q16"/>
  <c r="Q53"/>
  <c r="Q12"/>
  <c r="Q13" s="1"/>
  <c r="Q51"/>
  <c r="Q60"/>
  <c r="Q61" s="1"/>
  <c r="Q48"/>
  <c r="Q49" s="1"/>
  <c r="Q24"/>
  <c r="Q25" s="1"/>
  <c r="P39"/>
  <c r="P12"/>
  <c r="P13" s="1"/>
  <c r="P8"/>
  <c r="P15"/>
  <c r="P24" s="1"/>
  <c r="P25" s="1"/>
  <c r="P6"/>
  <c r="P31"/>
  <c r="P40"/>
  <c r="P48" s="1"/>
  <c r="P49" s="1"/>
  <c r="P54"/>
  <c r="P53"/>
  <c r="P4"/>
  <c r="P51"/>
  <c r="P60" s="1"/>
  <c r="P61" s="1"/>
  <c r="P34"/>
  <c r="P36"/>
  <c r="P37" s="1"/>
  <c r="O51"/>
  <c r="O31"/>
  <c r="O52"/>
  <c r="O6"/>
  <c r="O12" s="1"/>
  <c r="O13" s="1"/>
  <c r="O40"/>
  <c r="O4"/>
  <c r="O34"/>
  <c r="O53"/>
  <c r="O60"/>
  <c r="O61" s="1"/>
  <c r="O48"/>
  <c r="O49" s="1"/>
  <c r="O24"/>
  <c r="O25" s="1"/>
  <c r="N32"/>
  <c r="N59"/>
  <c r="N5"/>
  <c r="N29"/>
  <c r="N22"/>
  <c r="N18"/>
  <c r="N8"/>
  <c r="N12" s="1"/>
  <c r="N13" s="1"/>
  <c r="N51"/>
  <c r="N60" s="1"/>
  <c r="N61" s="1"/>
  <c r="N31"/>
  <c r="N6"/>
  <c r="N40"/>
  <c r="N48" s="1"/>
  <c r="N49" s="1"/>
  <c r="N19"/>
  <c r="N54"/>
  <c r="N53"/>
  <c r="N52"/>
  <c r="N34"/>
  <c r="N24"/>
  <c r="N25" s="1"/>
  <c r="M29"/>
  <c r="M32"/>
  <c r="M5"/>
  <c r="M3"/>
  <c r="M18"/>
  <c r="M22"/>
  <c r="M24" s="1"/>
  <c r="M25" s="1"/>
  <c r="M45"/>
  <c r="M60"/>
  <c r="M61" s="1"/>
  <c r="M48"/>
  <c r="M49" s="1"/>
  <c r="M12"/>
  <c r="M13" s="1"/>
  <c r="L8"/>
  <c r="L6"/>
  <c r="L40"/>
  <c r="L19"/>
  <c r="L53"/>
  <c r="L60" s="1"/>
  <c r="L61" s="1"/>
  <c r="L31"/>
  <c r="L44"/>
  <c r="L4"/>
  <c r="L34"/>
  <c r="L24"/>
  <c r="K32"/>
  <c r="K57"/>
  <c r="K59"/>
  <c r="K45"/>
  <c r="K48" s="1"/>
  <c r="K49" s="1"/>
  <c r="K29"/>
  <c r="K36"/>
  <c r="K37" s="1"/>
  <c r="K24"/>
  <c r="K12"/>
  <c r="K13" s="1"/>
  <c r="J58"/>
  <c r="J41"/>
  <c r="J8"/>
  <c r="J40"/>
  <c r="J44"/>
  <c r="J19"/>
  <c r="J31"/>
  <c r="J52"/>
  <c r="J54"/>
  <c r="J6"/>
  <c r="J15"/>
  <c r="J51"/>
  <c r="J60"/>
  <c r="J61" s="1"/>
  <c r="J48"/>
  <c r="J49" s="1"/>
  <c r="J36"/>
  <c r="J24"/>
  <c r="J12"/>
  <c r="J13" s="1"/>
  <c r="I45"/>
  <c r="I32"/>
  <c r="I36" s="1"/>
  <c r="I40"/>
  <c r="I57"/>
  <c r="I12"/>
  <c r="I13" s="1"/>
  <c r="I24"/>
  <c r="I60"/>
  <c r="I61" s="1"/>
  <c r="H8"/>
  <c r="H31"/>
  <c r="H36" s="1"/>
  <c r="H37" s="1"/>
  <c r="H54"/>
  <c r="H40"/>
  <c r="H51"/>
  <c r="H4"/>
  <c r="H6"/>
  <c r="H15"/>
  <c r="H60"/>
  <c r="H61" s="1"/>
  <c r="H48"/>
  <c r="H49" s="1"/>
  <c r="H24"/>
  <c r="G45"/>
  <c r="G48" s="1"/>
  <c r="G49" s="1"/>
  <c r="G32"/>
  <c r="G15"/>
  <c r="G22"/>
  <c r="G31"/>
  <c r="G30"/>
  <c r="G60"/>
  <c r="G61" s="1"/>
  <c r="G12"/>
  <c r="G13" s="1"/>
  <c r="F16"/>
  <c r="F33"/>
  <c r="F36" s="1"/>
  <c r="F37" s="1"/>
  <c r="F15"/>
  <c r="F55"/>
  <c r="F8"/>
  <c r="F4"/>
  <c r="F31"/>
  <c r="F40"/>
  <c r="F6"/>
  <c r="F57"/>
  <c r="F44"/>
  <c r="E60"/>
  <c r="E61" s="1"/>
  <c r="E49"/>
  <c r="E48"/>
  <c r="E37"/>
  <c r="E36"/>
  <c r="E24"/>
  <c r="E13"/>
  <c r="E12"/>
  <c r="D32"/>
  <c r="D10"/>
  <c r="D12" s="1"/>
  <c r="D13" s="1"/>
  <c r="D60"/>
  <c r="D61" s="1"/>
  <c r="D48"/>
  <c r="D49" s="1"/>
  <c r="D36"/>
  <c r="D37" s="1"/>
  <c r="D24"/>
  <c r="C18"/>
  <c r="C32"/>
  <c r="C29"/>
  <c r="C45"/>
  <c r="A70"/>
  <c r="A68"/>
  <c r="A66"/>
  <c r="A69"/>
  <c r="A67"/>
  <c r="U12" l="1"/>
  <c r="U13" s="1"/>
  <c r="O36"/>
  <c r="O37" s="1"/>
  <c r="N36"/>
  <c r="N37" s="1"/>
  <c r="M36"/>
  <c r="M37" s="1"/>
  <c r="L36"/>
  <c r="L37" s="1"/>
  <c r="L12"/>
  <c r="L13" s="1"/>
  <c r="L48"/>
  <c r="L49" s="1"/>
  <c r="K60"/>
  <c r="K61" s="1"/>
  <c r="I37"/>
  <c r="J37" s="1"/>
  <c r="I48"/>
  <c r="I49" s="1"/>
  <c r="H12"/>
  <c r="H13" s="1"/>
  <c r="G36"/>
  <c r="G37" s="1"/>
  <c r="G24"/>
  <c r="F24"/>
  <c r="F60"/>
  <c r="F61" s="1"/>
  <c r="F12"/>
  <c r="F13" s="1"/>
  <c r="F48"/>
  <c r="F49" s="1"/>
  <c r="B3"/>
  <c r="B16"/>
  <c r="K11" i="2" l="1"/>
  <c r="W33" i="1"/>
  <c r="W41"/>
  <c r="I11" i="2"/>
  <c r="G11"/>
  <c r="E11"/>
  <c r="C11"/>
  <c r="W54" i="1"/>
  <c r="W53"/>
  <c r="C24"/>
  <c r="W5"/>
  <c r="B48"/>
  <c r="B49" s="1"/>
  <c r="W7"/>
  <c r="W42"/>
  <c r="W39"/>
  <c r="W30"/>
  <c r="W23"/>
  <c r="W9"/>
  <c r="W57"/>
  <c r="W58"/>
  <c r="W59"/>
  <c r="C48"/>
  <c r="B36"/>
  <c r="B37" s="1"/>
  <c r="C36"/>
  <c r="W34"/>
  <c r="W35"/>
  <c r="W28"/>
  <c r="W20"/>
  <c r="B12"/>
  <c r="B13" s="1"/>
  <c r="C12"/>
  <c r="W10"/>
  <c r="W4"/>
  <c r="W3"/>
  <c r="W43"/>
  <c r="W44"/>
  <c r="W46"/>
  <c r="W47"/>
  <c r="W16"/>
  <c r="W18"/>
  <c r="W19"/>
  <c r="W22"/>
  <c r="W52"/>
  <c r="W55"/>
  <c r="W56"/>
  <c r="W27"/>
  <c r="W32"/>
  <c r="W11"/>
  <c r="W29"/>
  <c r="W21"/>
  <c r="W17"/>
  <c r="W45"/>
  <c r="B60"/>
  <c r="B61" s="1"/>
  <c r="B24"/>
  <c r="B25" s="1"/>
  <c r="C25" s="1"/>
  <c r="D25" s="1"/>
  <c r="E25" s="1"/>
  <c r="F25" s="1"/>
  <c r="G25" s="1"/>
  <c r="H25" s="1"/>
  <c r="I25" s="1"/>
  <c r="J25" s="1"/>
  <c r="K25" s="1"/>
  <c r="L25" s="1"/>
  <c r="C60"/>
  <c r="W49" l="1"/>
  <c r="W48"/>
  <c r="B68" s="1"/>
  <c r="W25"/>
  <c r="W60"/>
  <c r="B70" s="1"/>
  <c r="W24"/>
  <c r="B69" s="1"/>
  <c r="W13"/>
  <c r="W37"/>
  <c r="C13"/>
  <c r="W12"/>
  <c r="B67" s="1"/>
  <c r="C61"/>
  <c r="W61"/>
  <c r="C49"/>
  <c r="W36"/>
  <c r="B66" s="1"/>
  <c r="C37"/>
  <c r="C68" l="1"/>
  <c r="C70"/>
  <c r="C67"/>
  <c r="C69"/>
</calcChain>
</file>

<file path=xl/sharedStrings.xml><?xml version="1.0" encoding="utf-8"?>
<sst xmlns="http://schemas.openxmlformats.org/spreadsheetml/2006/main" count="171" uniqueCount="105">
  <si>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</si>
  <si>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</si>
  <si>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</si>
  <si>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</si>
  <si>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</si>
  <si>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</si>
  <si>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</si>
  <si>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</si>
  <si>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</si>
  <si>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</si>
  <si>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</si>
  <si>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</si>
  <si>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</si>
  <si>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</si>
  <si>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Prima maglia</t>
  </si>
  <si>
    <t>Mantenimento</t>
  </si>
  <si>
    <t>1°</t>
  </si>
  <si>
    <t>2°</t>
  </si>
  <si>
    <t>3°</t>
  </si>
  <si>
    <t>Iaschi</t>
  </si>
  <si>
    <t>Ogni corridore puo vestire e di conseguenza fare punti in una tappa</t>
  </si>
  <si>
    <t>Generale</t>
  </si>
  <si>
    <t>Montagna</t>
  </si>
  <si>
    <t>Punti</t>
  </si>
  <si>
    <t xml:space="preserve">con una maglia sola (quella piu importante nell'ordine qua sopra) </t>
  </si>
  <si>
    <t>e viene cancellato dalle altre classifiche</t>
  </si>
  <si>
    <t>note:</t>
  </si>
  <si>
    <t>ROSA</t>
  </si>
  <si>
    <t>VERDE</t>
  </si>
  <si>
    <t>se un corridore si piazza in piu classifiche</t>
  </si>
  <si>
    <t>prende i punti anche delle altre classifiche</t>
  </si>
  <si>
    <t>non piu solo i punti di quella piu importante</t>
  </si>
  <si>
    <t>Vene</t>
  </si>
  <si>
    <t xml:space="preserve">meglio piazzato nella classifica </t>
  </si>
  <si>
    <t>della maglia rosa</t>
  </si>
  <si>
    <t xml:space="preserve">In caso di parimerito vince chi ha il corridore </t>
  </si>
  <si>
    <t>Regolamento maglie</t>
  </si>
  <si>
    <t>per le maglie finali</t>
  </si>
  <si>
    <t>Millar</t>
  </si>
  <si>
    <t>Sastre</t>
  </si>
  <si>
    <t>BIANCA</t>
  </si>
  <si>
    <t>Giovani</t>
  </si>
  <si>
    <t>BONAZ</t>
  </si>
  <si>
    <t>KALLE</t>
  </si>
  <si>
    <t>IASCHICCHI</t>
  </si>
  <si>
    <t>VENE</t>
  </si>
  <si>
    <t>Garzelli</t>
  </si>
  <si>
    <t>Pozzovivo</t>
  </si>
  <si>
    <t>Petacchi</t>
  </si>
  <si>
    <t>Hondo</t>
  </si>
  <si>
    <t>Nibali</t>
  </si>
  <si>
    <t>Pinotti</t>
  </si>
  <si>
    <t>Modolo</t>
  </si>
  <si>
    <t>Arroyo</t>
  </si>
  <si>
    <t>Contador</t>
  </si>
  <si>
    <t>Kreuziger</t>
  </si>
  <si>
    <t>Farrar</t>
  </si>
  <si>
    <t>Mc Ewen</t>
  </si>
  <si>
    <t>Cavendish</t>
  </si>
  <si>
    <t>Ciolek</t>
  </si>
  <si>
    <t>Menchov</t>
  </si>
  <si>
    <t>MAFFEI</t>
  </si>
  <si>
    <t>Sella</t>
  </si>
  <si>
    <t>Rujano</t>
  </si>
  <si>
    <t>Puzzovivo</t>
  </si>
  <si>
    <t>Igor Anton</t>
  </si>
  <si>
    <t>Rasmussen</t>
  </si>
  <si>
    <t>Joaquin Rodriguez</t>
  </si>
  <si>
    <t>Di Luca</t>
  </si>
  <si>
    <t>Scarponi</t>
  </si>
  <si>
    <t>Agnoli</t>
  </si>
  <si>
    <t>Visconti</t>
  </si>
  <si>
    <t>Weening</t>
  </si>
  <si>
    <t>Lovkvist</t>
  </si>
  <si>
    <t>Popovych</t>
  </si>
  <si>
    <t>Gatto</t>
  </si>
  <si>
    <t>Gadret</t>
  </si>
  <si>
    <t>Karlstrom</t>
  </si>
  <si>
    <t>Belletti</t>
  </si>
  <si>
    <t>Carrara</t>
  </si>
  <si>
    <t>Seeldraiers</t>
  </si>
  <si>
    <t>Porte</t>
  </si>
  <si>
    <t>Feillu</t>
  </si>
  <si>
    <t>Brown</t>
  </si>
  <si>
    <t>Ardila</t>
  </si>
  <si>
    <t>Nocentini</t>
  </si>
  <si>
    <t>Serpa</t>
  </si>
  <si>
    <t>-</t>
  </si>
  <si>
    <t>Ferrari</t>
  </si>
  <si>
    <t>Cioni</t>
  </si>
  <si>
    <t>Rabottini</t>
  </si>
  <si>
    <t>ROSSA</t>
  </si>
  <si>
    <t>NERA</t>
  </si>
  <si>
    <t>Ultimo</t>
  </si>
  <si>
    <t>Carlstrom</t>
  </si>
  <si>
    <t>PT</t>
  </si>
  <si>
    <t>Seeldrayers</t>
  </si>
  <si>
    <t>FANTAGIRO 2011 (Memorial Wauter Weylandt)</t>
  </si>
  <si>
    <r>
      <rPr>
        <b/>
        <sz val="9"/>
        <rFont val="Arial"/>
        <family val="2"/>
      </rPr>
      <t>Weening</t>
    </r>
    <r>
      <rPr>
        <b/>
        <sz val="9"/>
        <color rgb="FFFF3399"/>
        <rFont val="Arial"/>
        <family val="2"/>
      </rPr>
      <t xml:space="preserve"> I</t>
    </r>
  </si>
  <si>
    <r>
      <t xml:space="preserve">Millar </t>
    </r>
    <r>
      <rPr>
        <b/>
        <sz val="9"/>
        <color rgb="FFFF3399"/>
        <rFont val="Arial"/>
        <family val="2"/>
      </rPr>
      <t>I</t>
    </r>
  </si>
  <si>
    <t>Kreuziger I</t>
  </si>
  <si>
    <r>
      <rPr>
        <b/>
        <sz val="9"/>
        <color theme="0" tint="-0.499984740745262"/>
        <rFont val="Arial"/>
        <family val="2"/>
      </rPr>
      <t>Cavendish</t>
    </r>
    <r>
      <rPr>
        <b/>
        <sz val="9"/>
        <rFont val="Arial"/>
        <family val="2"/>
      </rPr>
      <t xml:space="preserve"> </t>
    </r>
    <r>
      <rPr>
        <b/>
        <sz val="9"/>
        <color rgb="FFFF3399"/>
        <rFont val="Arial"/>
        <family val="2"/>
      </rPr>
      <t>I</t>
    </r>
  </si>
  <si>
    <r>
      <rPr>
        <b/>
        <sz val="9"/>
        <color theme="0" tint="-0.499984740745262"/>
        <rFont val="Arial"/>
        <family val="2"/>
      </rPr>
      <t>Petacchi</t>
    </r>
    <r>
      <rPr>
        <b/>
        <sz val="9"/>
        <color rgb="FFFF0000"/>
        <rFont val="Arial"/>
        <family val="2"/>
      </rPr>
      <t xml:space="preserve"> I</t>
    </r>
  </si>
  <si>
    <t>Garzelli I</t>
  </si>
  <si>
    <r>
      <rPr>
        <b/>
        <sz val="9"/>
        <color theme="0" tint="-0.499984740745262"/>
        <rFont val="Arial"/>
        <family val="2"/>
      </rPr>
      <t>Pinotti</t>
    </r>
    <r>
      <rPr>
        <b/>
        <sz val="9"/>
        <rFont val="Arial"/>
        <family val="2"/>
      </rPr>
      <t xml:space="preserve"> </t>
    </r>
    <r>
      <rPr>
        <b/>
        <sz val="9"/>
        <color rgb="FFFF3399"/>
        <rFont val="Arial"/>
        <family val="2"/>
      </rPr>
      <t>I</t>
    </r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</si>
</sst>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17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rgb="FFFF0066"/>
      <name val="Arial"/>
      <family val="2"/>
    </font>
    <font>
      <b/>
      <sz val="10"/>
      <color rgb="FFFF0000"/>
      <name val="Arial"/>
      <family val="2"/>
    </font>
    <font>
      <b/>
      <sz val="9"/>
      <color rgb="FF002060"/>
      <name val="Arial"/>
      <family val="2"/>
    </font>
    <font>
      <b/>
      <sz val="9"/>
      <color rgb="FFFF3399"/>
      <name val="Arial"/>
      <family val="2"/>
    </font>
    <font>
      <b/>
      <sz val="9"/>
      <color theme="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8" tint="0.5999938962981048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9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4" fillId="0" borderId="0" xfId="0" applyFont="1" applyFill="1"/>
    <xf numFmtId="0" fontId="11" fillId="0" borderId="0" xfId="0" applyFont="1"/>
    <xf numFmtId="0" fontId="15" fillId="0" borderId="0" xfId="0" applyFont="1"/>
    <xf numFmtId="0" fontId="2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16" fillId="0" borderId="0" xfId="0" applyFont="1"/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17" fillId="6" borderId="0" xfId="0" applyFont="1" applyFill="1" applyAlignment="1">
      <alignment horizontal="center"/>
    </xf>
    <xf numFmtId="0" fontId="17" fillId="6" borderId="0" xfId="0" applyFont="1" applyFill="1"/>
    <xf numFmtId="0" fontId="18" fillId="0" borderId="0" xfId="0" applyFont="1"/>
    <xf numFmtId="0" fontId="2" fillId="7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0" borderId="0" xfId="0" applyFont="1" applyFill="1"/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8222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FANTAGIRO!$A$2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C00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FANTAGIRO!$W$12</c:f>
              <c:numCache>
                <c:formatCode>General</c:formatCode>
                <c:ptCount val="1"/>
                <c:pt idx="0">
                  <c:v>745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00660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FANTAGIRO!$W$24</c:f>
              <c:numCache>
                <c:formatCode>General</c:formatCode>
                <c:ptCount val="1"/>
                <c:pt idx="0">
                  <c:v>368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FF3399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FANTAGIRO!$W$36</c:f>
              <c:numCache>
                <c:formatCode>General</c:formatCode>
                <c:ptCount val="1"/>
                <c:pt idx="0">
                  <c:v>784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FF000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FANTAGIRO!$W$48</c:f>
              <c:numCache>
                <c:formatCode>General</c:formatCode>
                <c:ptCount val="1"/>
                <c:pt idx="0">
                  <c:v>735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chemeClr val="tx1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FANTAGIRO!$W$60</c:f>
              <c:numCache>
                <c:formatCode>General</c:formatCode>
                <c:ptCount val="1"/>
                <c:pt idx="0">
                  <c:v>326</c:v>
                </c:pt>
              </c:numCache>
            </c:numRef>
          </c:val>
        </c:ser>
        <c:axId val="56470144"/>
        <c:axId val="56488320"/>
      </c:barChart>
      <c:catAx>
        <c:axId val="56470144"/>
        <c:scaling>
          <c:orientation val="minMax"/>
        </c:scaling>
        <c:delete val="1"/>
        <c:axPos val="b"/>
        <c:numFmt formatCode="General" sourceLinked="1"/>
        <c:tickLblPos val="none"/>
        <c:crossAx val="56488320"/>
        <c:crosses val="autoZero"/>
        <c:auto val="1"/>
        <c:lblAlgn val="ctr"/>
        <c:lblOffset val="100"/>
      </c:catAx>
      <c:valAx>
        <c:axId val="56488320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647014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3414"/>
          <c:y val="0.28052909227930817"/>
          <c:w val="0.12564138071698094"/>
          <c:h val="0.44224561038781085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  <a:ln>
      <a:solidFill>
        <a:schemeClr val="accent2">
          <a:lumMod val="60000"/>
          <a:lumOff val="40000"/>
        </a:schemeClr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311" r="0.7500000000000031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FANTAGIRO!$A$2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FANTAGIRO!$B$13:$V$13</c:f>
              <c:numCache>
                <c:formatCode>General</c:formatCode>
                <c:ptCount val="21"/>
                <c:pt idx="0">
                  <c:v>25</c:v>
                </c:pt>
                <c:pt idx="1">
                  <c:v>31</c:v>
                </c:pt>
                <c:pt idx="2">
                  <c:v>76</c:v>
                </c:pt>
                <c:pt idx="3">
                  <c:v>76</c:v>
                </c:pt>
                <c:pt idx="4">
                  <c:v>99</c:v>
                </c:pt>
                <c:pt idx="5">
                  <c:v>99</c:v>
                </c:pt>
                <c:pt idx="6">
                  <c:v>143</c:v>
                </c:pt>
                <c:pt idx="7">
                  <c:v>149</c:v>
                </c:pt>
                <c:pt idx="8">
                  <c:v>190</c:v>
                </c:pt>
                <c:pt idx="9">
                  <c:v>200</c:v>
                </c:pt>
                <c:pt idx="10">
                  <c:v>267</c:v>
                </c:pt>
                <c:pt idx="11">
                  <c:v>289</c:v>
                </c:pt>
                <c:pt idx="12">
                  <c:v>321</c:v>
                </c:pt>
                <c:pt idx="13">
                  <c:v>362</c:v>
                </c:pt>
                <c:pt idx="14">
                  <c:v>401</c:v>
                </c:pt>
                <c:pt idx="15">
                  <c:v>451</c:v>
                </c:pt>
                <c:pt idx="16">
                  <c:v>482</c:v>
                </c:pt>
                <c:pt idx="17">
                  <c:v>497</c:v>
                </c:pt>
                <c:pt idx="18">
                  <c:v>548</c:v>
                </c:pt>
                <c:pt idx="19">
                  <c:v>590</c:v>
                </c:pt>
                <c:pt idx="20">
                  <c:v>745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val>
            <c:numRef>
              <c:f>FANTAGIRO!$B$25:$V$25</c:f>
              <c:numCache>
                <c:formatCode>General</c:formatCode>
                <c:ptCount val="21"/>
                <c:pt idx="0">
                  <c:v>50</c:v>
                </c:pt>
                <c:pt idx="1">
                  <c:v>69</c:v>
                </c:pt>
                <c:pt idx="2">
                  <c:v>69</c:v>
                </c:pt>
                <c:pt idx="3">
                  <c:v>69</c:v>
                </c:pt>
                <c:pt idx="4">
                  <c:v>83</c:v>
                </c:pt>
                <c:pt idx="5">
                  <c:v>101</c:v>
                </c:pt>
                <c:pt idx="6">
                  <c:v>120</c:v>
                </c:pt>
                <c:pt idx="7">
                  <c:v>125</c:v>
                </c:pt>
                <c:pt idx="8">
                  <c:v>143</c:v>
                </c:pt>
                <c:pt idx="9">
                  <c:v>143</c:v>
                </c:pt>
                <c:pt idx="10">
                  <c:v>147</c:v>
                </c:pt>
                <c:pt idx="11">
                  <c:v>168</c:v>
                </c:pt>
                <c:pt idx="12">
                  <c:v>150</c:v>
                </c:pt>
                <c:pt idx="13">
                  <c:v>150</c:v>
                </c:pt>
                <c:pt idx="14">
                  <c:v>185</c:v>
                </c:pt>
                <c:pt idx="15">
                  <c:v>215</c:v>
                </c:pt>
                <c:pt idx="16">
                  <c:v>225</c:v>
                </c:pt>
                <c:pt idx="17">
                  <c:v>272</c:v>
                </c:pt>
                <c:pt idx="18">
                  <c:v>272</c:v>
                </c:pt>
                <c:pt idx="19">
                  <c:v>282</c:v>
                </c:pt>
                <c:pt idx="20">
                  <c:v>368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FF3399"/>
              </a:solidFill>
            </a:ln>
          </c:spPr>
          <c:marker>
            <c:symbol val="none"/>
          </c:marker>
          <c:val>
            <c:numRef>
              <c:f>FANTAGIRO!$B$37:$V$37</c:f>
              <c:numCache>
                <c:formatCode>General</c:formatCode>
                <c:ptCount val="21"/>
                <c:pt idx="0">
                  <c:v>7</c:v>
                </c:pt>
                <c:pt idx="1">
                  <c:v>92</c:v>
                </c:pt>
                <c:pt idx="2">
                  <c:v>105</c:v>
                </c:pt>
                <c:pt idx="3">
                  <c:v>105</c:v>
                </c:pt>
                <c:pt idx="4">
                  <c:v>173</c:v>
                </c:pt>
                <c:pt idx="5">
                  <c:v>242</c:v>
                </c:pt>
                <c:pt idx="6">
                  <c:v>291</c:v>
                </c:pt>
                <c:pt idx="7">
                  <c:v>332</c:v>
                </c:pt>
                <c:pt idx="8">
                  <c:v>349</c:v>
                </c:pt>
                <c:pt idx="9">
                  <c:v>400</c:v>
                </c:pt>
                <c:pt idx="10">
                  <c:v>443</c:v>
                </c:pt>
                <c:pt idx="11">
                  <c:v>497</c:v>
                </c:pt>
                <c:pt idx="12">
                  <c:v>507</c:v>
                </c:pt>
                <c:pt idx="13">
                  <c:v>537</c:v>
                </c:pt>
                <c:pt idx="14">
                  <c:v>573</c:v>
                </c:pt>
                <c:pt idx="15">
                  <c:v>599</c:v>
                </c:pt>
                <c:pt idx="16">
                  <c:v>609</c:v>
                </c:pt>
                <c:pt idx="17">
                  <c:v>619</c:v>
                </c:pt>
                <c:pt idx="18">
                  <c:v>652</c:v>
                </c:pt>
                <c:pt idx="19">
                  <c:v>684</c:v>
                </c:pt>
                <c:pt idx="20">
                  <c:v>784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FANTAGIRO!$B$49:$V$49</c:f>
              <c:numCache>
                <c:formatCode>General</c:formatCode>
                <c:ptCount val="21"/>
                <c:pt idx="0">
                  <c:v>8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57</c:v>
                </c:pt>
                <c:pt idx="5">
                  <c:v>86</c:v>
                </c:pt>
                <c:pt idx="6">
                  <c:v>103</c:v>
                </c:pt>
                <c:pt idx="7">
                  <c:v>156</c:v>
                </c:pt>
                <c:pt idx="8">
                  <c:v>197</c:v>
                </c:pt>
                <c:pt idx="9">
                  <c:v>226</c:v>
                </c:pt>
                <c:pt idx="10">
                  <c:v>267</c:v>
                </c:pt>
                <c:pt idx="11">
                  <c:v>296</c:v>
                </c:pt>
                <c:pt idx="12">
                  <c:v>337</c:v>
                </c:pt>
                <c:pt idx="13">
                  <c:v>375</c:v>
                </c:pt>
                <c:pt idx="14">
                  <c:v>396</c:v>
                </c:pt>
                <c:pt idx="15">
                  <c:v>436</c:v>
                </c:pt>
                <c:pt idx="16">
                  <c:v>451</c:v>
                </c:pt>
                <c:pt idx="17">
                  <c:v>466</c:v>
                </c:pt>
                <c:pt idx="18">
                  <c:v>501</c:v>
                </c:pt>
                <c:pt idx="19">
                  <c:v>524</c:v>
                </c:pt>
                <c:pt idx="20">
                  <c:v>735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FANTAGIRO!$B$61:$V$61</c:f>
              <c:numCache>
                <c:formatCode>General</c:formatCode>
                <c:ptCount val="21"/>
                <c:pt idx="0">
                  <c:v>7</c:v>
                </c:pt>
                <c:pt idx="1">
                  <c:v>24</c:v>
                </c:pt>
                <c:pt idx="2">
                  <c:v>32</c:v>
                </c:pt>
                <c:pt idx="3">
                  <c:v>32</c:v>
                </c:pt>
                <c:pt idx="4">
                  <c:v>48</c:v>
                </c:pt>
                <c:pt idx="5">
                  <c:v>48</c:v>
                </c:pt>
                <c:pt idx="6">
                  <c:v>60</c:v>
                </c:pt>
                <c:pt idx="7">
                  <c:v>85</c:v>
                </c:pt>
                <c:pt idx="8">
                  <c:v>113</c:v>
                </c:pt>
                <c:pt idx="9">
                  <c:v>127</c:v>
                </c:pt>
                <c:pt idx="10">
                  <c:v>138</c:v>
                </c:pt>
                <c:pt idx="11">
                  <c:v>138</c:v>
                </c:pt>
                <c:pt idx="12">
                  <c:v>182</c:v>
                </c:pt>
                <c:pt idx="13">
                  <c:v>233</c:v>
                </c:pt>
                <c:pt idx="14">
                  <c:v>252</c:v>
                </c:pt>
                <c:pt idx="15">
                  <c:v>278</c:v>
                </c:pt>
                <c:pt idx="16">
                  <c:v>278</c:v>
                </c:pt>
                <c:pt idx="17">
                  <c:v>285</c:v>
                </c:pt>
                <c:pt idx="18">
                  <c:v>286</c:v>
                </c:pt>
                <c:pt idx="19">
                  <c:v>316</c:v>
                </c:pt>
                <c:pt idx="20">
                  <c:v>326</c:v>
                </c:pt>
              </c:numCache>
            </c:numRef>
          </c:val>
        </c:ser>
        <c:marker val="1"/>
        <c:axId val="56654848"/>
        <c:axId val="56668928"/>
      </c:lineChart>
      <c:catAx>
        <c:axId val="5665484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6668928"/>
        <c:crosses val="autoZero"/>
        <c:auto val="1"/>
        <c:lblAlgn val="ctr"/>
        <c:lblOffset val="100"/>
        <c:tickLblSkip val="1"/>
        <c:tickMarkSkip val="1"/>
      </c:catAx>
      <c:valAx>
        <c:axId val="56668928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665484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8764"/>
          <c:w val="8.8172514619882833E-2"/>
          <c:h val="0.53429415563892235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64</xdr:row>
      <xdr:rowOff>19050</xdr:rowOff>
    </xdr:from>
    <xdr:to>
      <xdr:col>24</xdr:col>
      <xdr:colOff>238125</xdr:colOff>
      <xdr:row>81</xdr:row>
      <xdr:rowOff>152400</xdr:rowOff>
    </xdr:to>
    <xdr:graphicFrame macro="">
      <xdr:nvGraphicFramePr>
        <xdr:cNvPr id="15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83</xdr:row>
      <xdr:rowOff>104775</xdr:rowOff>
    </xdr:from>
    <xdr:to>
      <xdr:col>28</xdr:col>
      <xdr:colOff>495300</xdr:colOff>
      <xdr:row>106</xdr:row>
      <xdr:rowOff>19050</xdr:rowOff>
    </xdr:to>
    <xdr:graphicFrame macro="">
      <xdr:nvGraphicFramePr>
        <xdr:cNvPr id="158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82"/>
  <sheetViews>
    <sheetView tabSelected="1" topLeftCell="A34" zoomScaleNormal="100" workbookViewId="0">
      <selection activeCell="B72" sqref="B72"/>
    </sheetView>
  </sheetViews>
  <sheetFormatPr defaultRowHeight="12.75"/>
  <cols>
    <col min="1" max="1" width="16.5703125" customWidth="1"/>
    <col min="2" max="2" width="5.5703125" customWidth="1"/>
    <col min="3" max="3" width="4.5703125" customWidth="1"/>
    <col min="4" max="22" width="3.7109375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>
      <c r="A1" s="8"/>
      <c r="B1" s="4"/>
      <c r="C1" s="1"/>
      <c r="D1" s="1"/>
      <c r="E1" s="1"/>
      <c r="F1" s="1"/>
      <c r="G1" s="1"/>
      <c r="H1" s="20" t="s">
        <v>97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>
      <c r="A2" s="18" t="s">
        <v>32</v>
      </c>
      <c r="B2" s="23">
        <v>1</v>
      </c>
      <c r="C2" s="23">
        <v>2</v>
      </c>
      <c r="D2" s="31">
        <v>3</v>
      </c>
      <c r="E2" s="34">
        <v>4</v>
      </c>
      <c r="F2" s="23">
        <v>5</v>
      </c>
      <c r="G2" s="23">
        <v>6</v>
      </c>
      <c r="H2" s="23">
        <v>7</v>
      </c>
      <c r="I2" s="23">
        <v>8</v>
      </c>
      <c r="J2" s="31">
        <v>9</v>
      </c>
      <c r="K2" s="23">
        <v>10</v>
      </c>
      <c r="L2" s="31">
        <v>11</v>
      </c>
      <c r="M2" s="23">
        <v>12</v>
      </c>
      <c r="N2" s="23">
        <v>13</v>
      </c>
      <c r="O2" s="23">
        <v>14</v>
      </c>
      <c r="P2" s="31">
        <v>15</v>
      </c>
      <c r="Q2" s="31">
        <v>16</v>
      </c>
      <c r="R2" s="31">
        <v>17</v>
      </c>
      <c r="S2" s="23">
        <v>18</v>
      </c>
      <c r="T2" s="31">
        <v>19</v>
      </c>
      <c r="U2" s="31">
        <v>20</v>
      </c>
      <c r="V2" s="31">
        <v>21</v>
      </c>
      <c r="W2" s="23" t="s">
        <v>2</v>
      </c>
      <c r="X2" s="4"/>
      <c r="Y2" s="3">
        <v>1</v>
      </c>
      <c r="Z2" s="5">
        <v>25</v>
      </c>
    </row>
    <row r="3" spans="1:26">
      <c r="A3" s="3" t="s">
        <v>66</v>
      </c>
      <c r="B3" s="28">
        <f>25</f>
        <v>25</v>
      </c>
      <c r="C3" s="23"/>
      <c r="D3" s="23"/>
      <c r="E3" s="34"/>
      <c r="F3" s="23"/>
      <c r="G3" s="23"/>
      <c r="H3" s="23"/>
      <c r="I3" s="23"/>
      <c r="J3" s="23"/>
      <c r="K3" s="23"/>
      <c r="L3" s="23"/>
      <c r="M3" s="23">
        <f>5</f>
        <v>5</v>
      </c>
      <c r="N3" s="23"/>
      <c r="O3" s="23"/>
      <c r="P3" s="23"/>
      <c r="Q3" s="23"/>
      <c r="R3" s="23"/>
      <c r="S3" s="23"/>
      <c r="T3" s="23"/>
      <c r="U3" s="23"/>
      <c r="V3" s="23">
        <f>20</f>
        <v>20</v>
      </c>
      <c r="W3" s="23">
        <f t="shared" ref="W3:W11" si="0">SUM(B3:V3)</f>
        <v>50</v>
      </c>
      <c r="X3" s="4"/>
      <c r="Y3" s="3">
        <v>2</v>
      </c>
      <c r="Z3" s="3">
        <v>20</v>
      </c>
    </row>
    <row r="4" spans="1:26">
      <c r="A4" s="3" t="s">
        <v>67</v>
      </c>
      <c r="B4" s="23"/>
      <c r="C4" s="23"/>
      <c r="D4" s="23"/>
      <c r="E4" s="34"/>
      <c r="F4" s="23">
        <f>7</f>
        <v>7</v>
      </c>
      <c r="G4" s="23"/>
      <c r="H4" s="23">
        <f>10</f>
        <v>10</v>
      </c>
      <c r="I4" s="23"/>
      <c r="J4" s="23"/>
      <c r="K4" s="23"/>
      <c r="L4" s="23">
        <f>20</f>
        <v>20</v>
      </c>
      <c r="M4" s="23"/>
      <c r="N4" s="23">
        <v>4</v>
      </c>
      <c r="O4" s="23">
        <f>5</f>
        <v>5</v>
      </c>
      <c r="P4" s="23">
        <f>8</f>
        <v>8</v>
      </c>
      <c r="Q4" s="23">
        <f>5</f>
        <v>5</v>
      </c>
      <c r="R4" s="23"/>
      <c r="S4" s="23"/>
      <c r="T4" s="23">
        <f>12</f>
        <v>12</v>
      </c>
      <c r="U4" s="23">
        <f>16</f>
        <v>16</v>
      </c>
      <c r="V4" s="23"/>
      <c r="W4" s="23">
        <f t="shared" si="0"/>
        <v>87</v>
      </c>
      <c r="X4" s="4"/>
      <c r="Y4" s="3">
        <v>3</v>
      </c>
      <c r="Z4" s="3">
        <v>16</v>
      </c>
    </row>
    <row r="5" spans="1:26">
      <c r="A5" s="36" t="s">
        <v>49</v>
      </c>
      <c r="B5" s="23"/>
      <c r="C5" s="23"/>
      <c r="D5" s="23"/>
      <c r="E5" s="34"/>
      <c r="F5" s="23"/>
      <c r="G5" s="23"/>
      <c r="H5" s="23"/>
      <c r="I5" s="23"/>
      <c r="J5" s="23"/>
      <c r="K5" s="23"/>
      <c r="L5" s="23"/>
      <c r="M5" s="23">
        <f>2</f>
        <v>2</v>
      </c>
      <c r="N5" s="37">
        <f>-10</f>
        <v>-10</v>
      </c>
      <c r="O5" s="37"/>
      <c r="P5" s="37"/>
      <c r="Q5" s="37"/>
      <c r="R5" s="37"/>
      <c r="S5" s="37"/>
      <c r="T5" s="37"/>
      <c r="U5" s="37"/>
      <c r="V5" s="37"/>
      <c r="W5" s="37">
        <f>SUM(B5:V5)</f>
        <v>-8</v>
      </c>
      <c r="X5" s="4"/>
      <c r="Y5" s="3">
        <v>4</v>
      </c>
      <c r="Z5" s="3">
        <v>14</v>
      </c>
    </row>
    <row r="6" spans="1:26">
      <c r="A6" s="3" t="s">
        <v>50</v>
      </c>
      <c r="B6" s="23"/>
      <c r="C6" s="23"/>
      <c r="D6" s="23"/>
      <c r="E6" s="34"/>
      <c r="F6" s="23">
        <f>10</f>
        <v>10</v>
      </c>
      <c r="G6" s="23"/>
      <c r="H6" s="23">
        <f>12</f>
        <v>12</v>
      </c>
      <c r="I6" s="23"/>
      <c r="J6" s="23">
        <f>14</f>
        <v>14</v>
      </c>
      <c r="K6" s="23"/>
      <c r="L6" s="23">
        <f>6+5</f>
        <v>11</v>
      </c>
      <c r="M6" s="23">
        <v>5</v>
      </c>
      <c r="N6" s="23">
        <f>8+10</f>
        <v>18</v>
      </c>
      <c r="O6" s="23">
        <f>16+10</f>
        <v>26</v>
      </c>
      <c r="P6" s="23">
        <f>9+5</f>
        <v>14</v>
      </c>
      <c r="Q6" s="23">
        <f>20+5</f>
        <v>25</v>
      </c>
      <c r="R6" s="23">
        <v>5</v>
      </c>
      <c r="S6" s="23">
        <v>5</v>
      </c>
      <c r="T6" s="23">
        <f>16+5</f>
        <v>21</v>
      </c>
      <c r="U6" s="23">
        <f>5+5</f>
        <v>10</v>
      </c>
      <c r="V6" s="23">
        <f>5+5</f>
        <v>10</v>
      </c>
      <c r="W6" s="23">
        <f>SUM(B6:V6)+30+10</f>
        <v>226</v>
      </c>
      <c r="X6" s="4"/>
      <c r="Y6" s="3">
        <v>5</v>
      </c>
      <c r="Z6" s="3">
        <v>12</v>
      </c>
    </row>
    <row r="7" spans="1:26">
      <c r="A7" s="3" t="s">
        <v>70</v>
      </c>
      <c r="B7" s="23"/>
      <c r="C7" s="23">
        <v>6</v>
      </c>
      <c r="D7" s="23"/>
      <c r="E7" s="34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>
        <f t="shared" si="0"/>
        <v>6</v>
      </c>
      <c r="X7" s="4"/>
      <c r="Y7" s="3">
        <v>6</v>
      </c>
      <c r="Z7" s="3">
        <v>10</v>
      </c>
    </row>
    <row r="8" spans="1:26">
      <c r="A8" s="39" t="s">
        <v>100</v>
      </c>
      <c r="B8" s="23"/>
      <c r="C8" s="23"/>
      <c r="D8" s="23"/>
      <c r="E8" s="34"/>
      <c r="F8" s="23">
        <f>6</f>
        <v>6</v>
      </c>
      <c r="G8" s="23"/>
      <c r="H8" s="23">
        <f>16+6</f>
        <v>22</v>
      </c>
      <c r="I8" s="23">
        <v>6</v>
      </c>
      <c r="J8" s="40">
        <f>12+15</f>
        <v>27</v>
      </c>
      <c r="K8" s="40">
        <v>10</v>
      </c>
      <c r="L8" s="40">
        <f>10+10</f>
        <v>20</v>
      </c>
      <c r="M8" s="40">
        <v>10</v>
      </c>
      <c r="N8" s="40">
        <f>10+10</f>
        <v>20</v>
      </c>
      <c r="O8" s="40">
        <v>10</v>
      </c>
      <c r="P8" s="40">
        <f>7+10</f>
        <v>17</v>
      </c>
      <c r="Q8" s="40">
        <f>10+10</f>
        <v>20</v>
      </c>
      <c r="R8" s="40">
        <v>10</v>
      </c>
      <c r="S8" s="40">
        <v>10</v>
      </c>
      <c r="T8" s="40">
        <f>8+10</f>
        <v>18</v>
      </c>
      <c r="U8" s="40">
        <f>6+10</f>
        <v>16</v>
      </c>
      <c r="V8" s="40">
        <v>10</v>
      </c>
      <c r="W8" s="40">
        <f>SUM(B8:V8)+50</f>
        <v>282</v>
      </c>
      <c r="X8" s="4"/>
      <c r="Y8" s="3">
        <v>7</v>
      </c>
      <c r="Z8" s="3">
        <v>9</v>
      </c>
    </row>
    <row r="9" spans="1:26">
      <c r="A9" s="3" t="s">
        <v>71</v>
      </c>
      <c r="B9" s="23"/>
      <c r="C9" s="23"/>
      <c r="D9" s="23"/>
      <c r="E9" s="34"/>
      <c r="F9" s="23"/>
      <c r="G9" s="23"/>
      <c r="H9" s="23"/>
      <c r="I9" s="23"/>
      <c r="J9" s="23"/>
      <c r="K9" s="23"/>
      <c r="L9" s="23">
        <v>16</v>
      </c>
      <c r="M9" s="23"/>
      <c r="N9" s="23"/>
      <c r="O9" s="23"/>
      <c r="P9" s="23"/>
      <c r="Q9" s="23"/>
      <c r="R9" s="23">
        <f>16</f>
        <v>16</v>
      </c>
      <c r="S9" s="23"/>
      <c r="T9" s="23"/>
      <c r="U9" s="23"/>
      <c r="V9" s="23"/>
      <c r="W9" s="23">
        <f>SUM(B9:V9)</f>
        <v>32</v>
      </c>
      <c r="X9" s="4"/>
      <c r="Y9" s="3">
        <v>8</v>
      </c>
      <c r="Z9" s="3">
        <v>8</v>
      </c>
    </row>
    <row r="10" spans="1:26">
      <c r="A10" s="3" t="s">
        <v>99</v>
      </c>
      <c r="B10" s="23"/>
      <c r="C10" s="23"/>
      <c r="D10" s="32">
        <f>20+25</f>
        <v>45</v>
      </c>
      <c r="E10" s="34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8">
        <f>25</f>
        <v>25</v>
      </c>
      <c r="W10" s="23">
        <f t="shared" si="0"/>
        <v>70</v>
      </c>
      <c r="X10" s="4"/>
      <c r="Y10" s="3">
        <v>9</v>
      </c>
      <c r="Z10" s="3">
        <v>7</v>
      </c>
    </row>
    <row r="11" spans="1:26">
      <c r="A11" s="3" t="s">
        <v>87</v>
      </c>
      <c r="B11" s="23"/>
      <c r="C11" s="23"/>
      <c r="D11" s="23"/>
      <c r="E11" s="34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>
        <f t="shared" si="0"/>
        <v>0</v>
      </c>
      <c r="X11" s="4"/>
      <c r="Y11" s="3">
        <v>10</v>
      </c>
      <c r="Z11" s="3">
        <v>6</v>
      </c>
    </row>
    <row r="12" spans="1:26">
      <c r="A12" s="2" t="s">
        <v>9</v>
      </c>
      <c r="B12" s="23">
        <f t="shared" ref="B12:C12" si="1">SUM(B3:B11)</f>
        <v>25</v>
      </c>
      <c r="C12" s="23">
        <f t="shared" si="1"/>
        <v>6</v>
      </c>
      <c r="D12" s="23">
        <f t="shared" ref="D12:F12" si="2">SUM(D3:D11)</f>
        <v>45</v>
      </c>
      <c r="E12" s="34">
        <f t="shared" si="2"/>
        <v>0</v>
      </c>
      <c r="F12" s="23">
        <f t="shared" si="2"/>
        <v>23</v>
      </c>
      <c r="G12" s="23">
        <f t="shared" ref="G12:I12" si="3">SUM(G3:G11)</f>
        <v>0</v>
      </c>
      <c r="H12" s="23">
        <f t="shared" si="3"/>
        <v>44</v>
      </c>
      <c r="I12" s="23">
        <f t="shared" si="3"/>
        <v>6</v>
      </c>
      <c r="J12" s="23">
        <f t="shared" ref="J12:K12" si="4">SUM(J3:J11)</f>
        <v>41</v>
      </c>
      <c r="K12" s="23">
        <f t="shared" si="4"/>
        <v>10</v>
      </c>
      <c r="L12" s="23">
        <f t="shared" ref="L12:M12" si="5">SUM(L3:L11)</f>
        <v>67</v>
      </c>
      <c r="M12" s="23">
        <f t="shared" si="5"/>
        <v>22</v>
      </c>
      <c r="N12" s="23">
        <f t="shared" ref="N12:O12" si="6">SUM(N3:N11)</f>
        <v>32</v>
      </c>
      <c r="O12" s="23">
        <f t="shared" si="6"/>
        <v>41</v>
      </c>
      <c r="P12" s="23">
        <f t="shared" ref="P12:Q12" si="7">SUM(P3:P11)</f>
        <v>39</v>
      </c>
      <c r="Q12" s="23">
        <f t="shared" si="7"/>
        <v>50</v>
      </c>
      <c r="R12" s="23">
        <f t="shared" ref="R12:S12" si="8">SUM(R3:R11)</f>
        <v>31</v>
      </c>
      <c r="S12" s="23">
        <f t="shared" si="8"/>
        <v>15</v>
      </c>
      <c r="T12" s="23">
        <f t="shared" ref="T12:V12" si="9">SUM(T3:T11)</f>
        <v>51</v>
      </c>
      <c r="U12" s="23">
        <f t="shared" si="9"/>
        <v>42</v>
      </c>
      <c r="V12" s="23">
        <f t="shared" si="9"/>
        <v>65</v>
      </c>
      <c r="W12" s="23">
        <f>SUM(W3:W11)</f>
        <v>745</v>
      </c>
      <c r="X12" s="4"/>
      <c r="Y12" s="3">
        <v>11</v>
      </c>
      <c r="Z12" s="3">
        <v>5</v>
      </c>
    </row>
    <row r="13" spans="1:26">
      <c r="A13" s="2" t="s">
        <v>3</v>
      </c>
      <c r="B13" s="23">
        <f>B12</f>
        <v>25</v>
      </c>
      <c r="C13" s="23">
        <f t="shared" ref="C13:U13" si="10">B13+C12</f>
        <v>31</v>
      </c>
      <c r="D13" s="23">
        <f t="shared" si="10"/>
        <v>76</v>
      </c>
      <c r="E13" s="34">
        <f t="shared" si="10"/>
        <v>76</v>
      </c>
      <c r="F13" s="23">
        <f t="shared" si="10"/>
        <v>99</v>
      </c>
      <c r="G13" s="23">
        <f t="shared" si="10"/>
        <v>99</v>
      </c>
      <c r="H13" s="23">
        <f t="shared" si="10"/>
        <v>143</v>
      </c>
      <c r="I13" s="23">
        <f t="shared" si="10"/>
        <v>149</v>
      </c>
      <c r="J13" s="23">
        <f t="shared" si="10"/>
        <v>190</v>
      </c>
      <c r="K13" s="23">
        <f t="shared" si="10"/>
        <v>200</v>
      </c>
      <c r="L13" s="23">
        <f t="shared" si="10"/>
        <v>267</v>
      </c>
      <c r="M13" s="23">
        <f t="shared" si="10"/>
        <v>289</v>
      </c>
      <c r="N13" s="23">
        <f t="shared" si="10"/>
        <v>321</v>
      </c>
      <c r="O13" s="23">
        <f t="shared" si="10"/>
        <v>362</v>
      </c>
      <c r="P13" s="23">
        <f t="shared" si="10"/>
        <v>401</v>
      </c>
      <c r="Q13" s="23">
        <f t="shared" si="10"/>
        <v>451</v>
      </c>
      <c r="R13" s="23">
        <f t="shared" si="10"/>
        <v>482</v>
      </c>
      <c r="S13" s="23">
        <f t="shared" si="10"/>
        <v>497</v>
      </c>
      <c r="T13" s="23">
        <f t="shared" si="10"/>
        <v>548</v>
      </c>
      <c r="U13" s="23">
        <f t="shared" si="10"/>
        <v>590</v>
      </c>
      <c r="V13" s="23">
        <f>U13+V12+30+10+50</f>
        <v>745</v>
      </c>
      <c r="W13" s="23">
        <f>AVERAGE(W3:W11)</f>
        <v>82.777777777777771</v>
      </c>
      <c r="X13" s="4"/>
      <c r="Y13" s="3">
        <v>12</v>
      </c>
      <c r="Z13" s="3">
        <v>4</v>
      </c>
    </row>
    <row r="14" spans="1:26">
      <c r="A14" s="18" t="s">
        <v>0</v>
      </c>
      <c r="B14" s="31">
        <v>1</v>
      </c>
      <c r="C14" s="23">
        <v>2</v>
      </c>
      <c r="D14" s="23">
        <v>3</v>
      </c>
      <c r="E14" s="34">
        <v>4</v>
      </c>
      <c r="F14" s="23">
        <v>5</v>
      </c>
      <c r="G14" s="23">
        <v>6</v>
      </c>
      <c r="H14" s="23">
        <v>7</v>
      </c>
      <c r="I14" s="23">
        <v>8</v>
      </c>
      <c r="J14" s="23">
        <v>9</v>
      </c>
      <c r="K14" s="23">
        <v>10</v>
      </c>
      <c r="L14" s="23">
        <v>11</v>
      </c>
      <c r="M14" s="23">
        <v>12</v>
      </c>
      <c r="N14" s="23">
        <v>13</v>
      </c>
      <c r="O14" s="23">
        <v>14</v>
      </c>
      <c r="P14" s="23">
        <v>15</v>
      </c>
      <c r="Q14" s="23">
        <v>16</v>
      </c>
      <c r="R14" s="23">
        <v>17</v>
      </c>
      <c r="S14" s="31">
        <v>18</v>
      </c>
      <c r="T14" s="23">
        <v>19</v>
      </c>
      <c r="U14" s="23">
        <v>20</v>
      </c>
      <c r="V14" s="23">
        <v>21</v>
      </c>
      <c r="W14" s="23" t="s">
        <v>2</v>
      </c>
      <c r="X14" s="4"/>
      <c r="Y14" s="3">
        <v>13</v>
      </c>
      <c r="Z14" s="3">
        <v>3</v>
      </c>
    </row>
    <row r="15" spans="1:26">
      <c r="A15" s="15" t="s">
        <v>103</v>
      </c>
      <c r="B15" s="23"/>
      <c r="C15" s="23"/>
      <c r="D15" s="23"/>
      <c r="E15" s="34"/>
      <c r="F15" s="23">
        <f>1</f>
        <v>1</v>
      </c>
      <c r="G15" s="23">
        <f>5</f>
        <v>5</v>
      </c>
      <c r="H15" s="23">
        <f>14</f>
        <v>14</v>
      </c>
      <c r="I15" s="23"/>
      <c r="J15" s="23">
        <f>16</f>
        <v>16</v>
      </c>
      <c r="K15" s="23"/>
      <c r="L15" s="23"/>
      <c r="M15" s="23"/>
      <c r="N15" s="23"/>
      <c r="O15" s="23"/>
      <c r="P15" s="41">
        <f>20+15</f>
        <v>35</v>
      </c>
      <c r="Q15" s="41">
        <f>12+10</f>
        <v>22</v>
      </c>
      <c r="R15" s="41">
        <v>10</v>
      </c>
      <c r="S15" s="41">
        <v>10</v>
      </c>
      <c r="T15" s="41">
        <v>10</v>
      </c>
      <c r="U15" s="41">
        <v>10</v>
      </c>
      <c r="V15" s="41">
        <v>10</v>
      </c>
      <c r="W15" s="41">
        <f>SUM(B15:V15)+50</f>
        <v>193</v>
      </c>
      <c r="X15" s="4"/>
      <c r="Y15" s="3">
        <v>14</v>
      </c>
      <c r="Z15" s="3">
        <v>2</v>
      </c>
    </row>
    <row r="16" spans="1:26">
      <c r="A16" s="3" t="s">
        <v>104</v>
      </c>
      <c r="B16" s="29">
        <f>25+25</f>
        <v>50</v>
      </c>
      <c r="C16" s="23"/>
      <c r="D16" s="23"/>
      <c r="E16" s="34"/>
      <c r="F16" s="23">
        <f>3+10</f>
        <v>13</v>
      </c>
      <c r="G16" s="23">
        <v>5</v>
      </c>
      <c r="H16" s="23">
        <v>5</v>
      </c>
      <c r="I16" s="23">
        <v>5</v>
      </c>
      <c r="J16" s="23"/>
      <c r="K16" s="23"/>
      <c r="L16" s="23"/>
      <c r="M16" s="23"/>
      <c r="N16" s="23"/>
      <c r="O16" s="23"/>
      <c r="P16" s="23"/>
      <c r="Q16" s="23">
        <f>8</f>
        <v>8</v>
      </c>
      <c r="R16" s="23"/>
      <c r="S16" s="23">
        <f>20</f>
        <v>20</v>
      </c>
      <c r="T16" s="37">
        <f>-10</f>
        <v>-10</v>
      </c>
      <c r="U16" s="37"/>
      <c r="V16" s="37"/>
      <c r="W16" s="37">
        <f t="shared" ref="W16:W22" si="11">SUM(B16:V16)</f>
        <v>96</v>
      </c>
      <c r="X16" s="4"/>
      <c r="Y16" s="3">
        <v>15</v>
      </c>
      <c r="Z16" s="3">
        <v>1</v>
      </c>
    </row>
    <row r="17" spans="1:28">
      <c r="A17" s="3" t="s">
        <v>74</v>
      </c>
      <c r="B17" s="23"/>
      <c r="C17" s="23"/>
      <c r="D17" s="23"/>
      <c r="E17" s="34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>
        <f>12</f>
        <v>12</v>
      </c>
      <c r="W17" s="23">
        <f>SUM(B17:V17)</f>
        <v>12</v>
      </c>
      <c r="X17" s="4"/>
    </row>
    <row r="18" spans="1:28">
      <c r="A18" s="36" t="s">
        <v>78</v>
      </c>
      <c r="B18" s="23"/>
      <c r="C18" s="23">
        <f>16+3</f>
        <v>19</v>
      </c>
      <c r="D18" s="23"/>
      <c r="E18" s="34"/>
      <c r="F18" s="23"/>
      <c r="G18" s="23"/>
      <c r="H18" s="23"/>
      <c r="I18" s="23"/>
      <c r="J18" s="23"/>
      <c r="K18" s="23"/>
      <c r="L18" s="23"/>
      <c r="M18" s="23">
        <f>9</f>
        <v>9</v>
      </c>
      <c r="N18" s="37">
        <f>-10</f>
        <v>-10</v>
      </c>
      <c r="O18" s="37"/>
      <c r="P18" s="37"/>
      <c r="Q18" s="37"/>
      <c r="R18" s="37"/>
      <c r="S18" s="37"/>
      <c r="T18" s="37"/>
      <c r="U18" s="37"/>
      <c r="V18" s="37"/>
      <c r="W18" s="37">
        <f>SUM(B18:V18)</f>
        <v>18</v>
      </c>
      <c r="X18" s="4"/>
    </row>
    <row r="19" spans="1:28">
      <c r="A19" s="3" t="s">
        <v>79</v>
      </c>
      <c r="B19" s="23"/>
      <c r="C19" s="23"/>
      <c r="D19" s="23"/>
      <c r="E19" s="34"/>
      <c r="F19" s="23"/>
      <c r="G19" s="23"/>
      <c r="H19" s="23"/>
      <c r="I19" s="23"/>
      <c r="J19" s="23">
        <f>2</f>
        <v>2</v>
      </c>
      <c r="K19" s="23"/>
      <c r="L19" s="23">
        <f>4</f>
        <v>4</v>
      </c>
      <c r="N19" s="23">
        <f>2</f>
        <v>2</v>
      </c>
      <c r="O19" s="23"/>
      <c r="P19" s="23"/>
      <c r="Q19" s="23"/>
      <c r="R19" s="23"/>
      <c r="S19" s="23">
        <f>1</f>
        <v>1</v>
      </c>
      <c r="T19" s="23"/>
      <c r="U19" s="23"/>
      <c r="V19" s="23"/>
      <c r="W19" s="23">
        <f t="shared" si="11"/>
        <v>9</v>
      </c>
      <c r="X19" s="4"/>
      <c r="Y19" s="12" t="s">
        <v>10</v>
      </c>
      <c r="Z19" s="12">
        <v>-100</v>
      </c>
    </row>
    <row r="20" spans="1:28">
      <c r="A20" s="3" t="s">
        <v>96</v>
      </c>
      <c r="B20" s="23"/>
      <c r="C20" s="23"/>
      <c r="D20" s="23"/>
      <c r="E20" s="34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>
        <f>16</f>
        <v>16</v>
      </c>
      <c r="T20" s="23"/>
      <c r="U20" s="23"/>
      <c r="V20" s="23"/>
      <c r="W20" s="23">
        <f t="shared" si="11"/>
        <v>16</v>
      </c>
      <c r="X20" s="4"/>
      <c r="Y20" s="10" t="s">
        <v>6</v>
      </c>
      <c r="Z20" s="10">
        <v>-10</v>
      </c>
    </row>
    <row r="21" spans="1:28">
      <c r="A21" s="3" t="s">
        <v>81</v>
      </c>
      <c r="B21" s="23"/>
      <c r="C21" s="23"/>
      <c r="D21" s="23"/>
      <c r="E21" s="35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>
        <f>14</f>
        <v>14</v>
      </c>
      <c r="W21" s="23">
        <f t="shared" si="11"/>
        <v>14</v>
      </c>
      <c r="X21" s="4"/>
      <c r="Y21" s="11" t="s">
        <v>7</v>
      </c>
      <c r="Z21" s="11">
        <v>-50</v>
      </c>
      <c r="AA21" s="7" t="s">
        <v>13</v>
      </c>
    </row>
    <row r="22" spans="1:28">
      <c r="A22" s="36" t="s">
        <v>59</v>
      </c>
      <c r="B22" s="23"/>
      <c r="C22" s="23"/>
      <c r="D22" s="23"/>
      <c r="E22" s="34"/>
      <c r="F22" s="23"/>
      <c r="G22" s="23">
        <f>8</f>
        <v>8</v>
      </c>
      <c r="H22" s="23"/>
      <c r="I22" s="23"/>
      <c r="J22" s="23"/>
      <c r="K22" s="23"/>
      <c r="L22" s="23"/>
      <c r="M22" s="23">
        <f>12</f>
        <v>12</v>
      </c>
      <c r="N22" s="37">
        <f>-10</f>
        <v>-10</v>
      </c>
      <c r="O22" s="37"/>
      <c r="P22" s="37"/>
      <c r="Q22" s="37"/>
      <c r="R22" s="37"/>
      <c r="S22" s="37"/>
      <c r="T22" s="37"/>
      <c r="U22" s="37"/>
      <c r="V22" s="37"/>
      <c r="W22" s="37">
        <f t="shared" si="11"/>
        <v>10</v>
      </c>
      <c r="X22" s="4"/>
      <c r="Y22" s="3" t="s">
        <v>14</v>
      </c>
      <c r="Z22" s="3"/>
    </row>
    <row r="23" spans="1:28">
      <c r="A23" s="36" t="s">
        <v>82</v>
      </c>
      <c r="B23" s="23"/>
      <c r="C23" s="23"/>
      <c r="D23" s="23"/>
      <c r="E23" s="34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>
        <f>SUM(B23:V23)</f>
        <v>0</v>
      </c>
      <c r="X23" s="4"/>
      <c r="Y23" s="20" t="s">
        <v>27</v>
      </c>
      <c r="Z23" s="3">
        <v>25</v>
      </c>
      <c r="AA23" s="3" t="s">
        <v>21</v>
      </c>
    </row>
    <row r="24" spans="1:28">
      <c r="A24" s="2" t="s">
        <v>9</v>
      </c>
      <c r="B24" s="23">
        <f t="shared" ref="B24:V24" si="12">SUM(B15:B23)</f>
        <v>50</v>
      </c>
      <c r="C24" s="23">
        <f t="shared" si="12"/>
        <v>19</v>
      </c>
      <c r="D24" s="23">
        <f t="shared" si="12"/>
        <v>0</v>
      </c>
      <c r="E24" s="34">
        <f t="shared" si="12"/>
        <v>0</v>
      </c>
      <c r="F24" s="23">
        <f t="shared" si="12"/>
        <v>14</v>
      </c>
      <c r="G24" s="23">
        <f t="shared" si="12"/>
        <v>18</v>
      </c>
      <c r="H24" s="23">
        <f t="shared" si="12"/>
        <v>19</v>
      </c>
      <c r="I24" s="23">
        <f t="shared" si="12"/>
        <v>5</v>
      </c>
      <c r="J24" s="23">
        <f t="shared" si="12"/>
        <v>18</v>
      </c>
      <c r="K24" s="23">
        <f t="shared" si="12"/>
        <v>0</v>
      </c>
      <c r="L24" s="23">
        <f t="shared" si="12"/>
        <v>4</v>
      </c>
      <c r="M24" s="23">
        <f t="shared" si="12"/>
        <v>21</v>
      </c>
      <c r="N24" s="23">
        <f t="shared" si="12"/>
        <v>-18</v>
      </c>
      <c r="O24" s="23">
        <f t="shared" si="12"/>
        <v>0</v>
      </c>
      <c r="P24" s="23">
        <f t="shared" si="12"/>
        <v>35</v>
      </c>
      <c r="Q24" s="23">
        <f t="shared" si="12"/>
        <v>30</v>
      </c>
      <c r="R24" s="23">
        <f t="shared" si="12"/>
        <v>10</v>
      </c>
      <c r="S24" s="23">
        <f t="shared" si="12"/>
        <v>47</v>
      </c>
      <c r="T24" s="23">
        <f t="shared" si="12"/>
        <v>0</v>
      </c>
      <c r="U24" s="23">
        <f t="shared" si="12"/>
        <v>10</v>
      </c>
      <c r="V24" s="23">
        <f t="shared" si="12"/>
        <v>36</v>
      </c>
      <c r="W24" s="23">
        <f>SUM(W15:W23)</f>
        <v>368</v>
      </c>
      <c r="Y24" s="26" t="s">
        <v>91</v>
      </c>
      <c r="Z24" s="3">
        <v>15</v>
      </c>
      <c r="AA24" s="3" t="s">
        <v>23</v>
      </c>
    </row>
    <row r="25" spans="1:28">
      <c r="A25" s="2" t="s">
        <v>3</v>
      </c>
      <c r="B25" s="23">
        <f>B24</f>
        <v>50</v>
      </c>
      <c r="C25" s="23">
        <f t="shared" ref="C25:U25" si="13">B25+C24</f>
        <v>69</v>
      </c>
      <c r="D25" s="23">
        <f t="shared" si="13"/>
        <v>69</v>
      </c>
      <c r="E25" s="34">
        <f t="shared" si="13"/>
        <v>69</v>
      </c>
      <c r="F25" s="23">
        <f t="shared" si="13"/>
        <v>83</v>
      </c>
      <c r="G25" s="23">
        <f t="shared" si="13"/>
        <v>101</v>
      </c>
      <c r="H25" s="23">
        <f t="shared" si="13"/>
        <v>120</v>
      </c>
      <c r="I25" s="23">
        <f t="shared" si="13"/>
        <v>125</v>
      </c>
      <c r="J25" s="23">
        <f t="shared" si="13"/>
        <v>143</v>
      </c>
      <c r="K25" s="23">
        <f t="shared" si="13"/>
        <v>143</v>
      </c>
      <c r="L25" s="23">
        <f t="shared" si="13"/>
        <v>147</v>
      </c>
      <c r="M25" s="23">
        <f t="shared" si="13"/>
        <v>168</v>
      </c>
      <c r="N25" s="23">
        <f t="shared" si="13"/>
        <v>150</v>
      </c>
      <c r="O25" s="23">
        <f t="shared" si="13"/>
        <v>150</v>
      </c>
      <c r="P25" s="23">
        <f t="shared" si="13"/>
        <v>185</v>
      </c>
      <c r="Q25" s="23">
        <f t="shared" si="13"/>
        <v>215</v>
      </c>
      <c r="R25" s="23">
        <f t="shared" si="13"/>
        <v>225</v>
      </c>
      <c r="S25" s="23">
        <f t="shared" si="13"/>
        <v>272</v>
      </c>
      <c r="T25" s="23">
        <f t="shared" si="13"/>
        <v>272</v>
      </c>
      <c r="U25" s="23">
        <f t="shared" si="13"/>
        <v>282</v>
      </c>
      <c r="V25" s="23">
        <f>U25+V24+50</f>
        <v>368</v>
      </c>
      <c r="W25" s="23">
        <f>AVERAGE(W15:W23)</f>
        <v>40.888888888888886</v>
      </c>
      <c r="X25" s="4"/>
      <c r="Y25" s="15" t="s">
        <v>28</v>
      </c>
      <c r="Z25" s="3">
        <v>15</v>
      </c>
      <c r="AA25" s="3" t="s">
        <v>22</v>
      </c>
    </row>
    <row r="26" spans="1:28">
      <c r="A26" s="42" t="s">
        <v>12</v>
      </c>
      <c r="B26" s="23">
        <v>1</v>
      </c>
      <c r="C26" s="31">
        <v>2</v>
      </c>
      <c r="D26" s="23">
        <v>3</v>
      </c>
      <c r="E26" s="34">
        <v>4</v>
      </c>
      <c r="F26" s="31">
        <v>5</v>
      </c>
      <c r="G26" s="31">
        <v>6</v>
      </c>
      <c r="H26" s="31">
        <v>7</v>
      </c>
      <c r="I26" s="23">
        <v>8</v>
      </c>
      <c r="J26" s="23">
        <v>9</v>
      </c>
      <c r="K26" s="31">
        <v>10</v>
      </c>
      <c r="L26" s="23">
        <v>11</v>
      </c>
      <c r="M26" s="31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 t="s">
        <v>2</v>
      </c>
      <c r="X26" s="4"/>
      <c r="Y26" s="19" t="s">
        <v>40</v>
      </c>
      <c r="Z26" s="3">
        <v>15</v>
      </c>
      <c r="AA26" s="3" t="s">
        <v>41</v>
      </c>
    </row>
    <row r="27" spans="1:28">
      <c r="A27" s="3" t="s">
        <v>62</v>
      </c>
      <c r="B27" s="23"/>
      <c r="C27" s="23"/>
      <c r="D27" s="23"/>
      <c r="E27" s="34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>
        <f>SUM(B27:V27)</f>
        <v>0</v>
      </c>
      <c r="X27" s="4"/>
      <c r="Y27" s="27" t="s">
        <v>92</v>
      </c>
      <c r="Z27" s="3">
        <v>10</v>
      </c>
      <c r="AA27" s="3" t="s">
        <v>93</v>
      </c>
    </row>
    <row r="28" spans="1:28">
      <c r="A28" s="3" t="s">
        <v>39</v>
      </c>
      <c r="B28" s="23"/>
      <c r="C28" s="23"/>
      <c r="D28" s="23"/>
      <c r="E28" s="34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>
        <f t="shared" ref="W28:W35" si="14">SUM(B28:V28)</f>
        <v>0</v>
      </c>
      <c r="X28" s="4"/>
      <c r="Y28" s="6" t="s">
        <v>15</v>
      </c>
      <c r="Z28" s="9" t="s">
        <v>16</v>
      </c>
      <c r="AA28" s="9" t="s">
        <v>17</v>
      </c>
      <c r="AB28" s="9" t="s">
        <v>18</v>
      </c>
    </row>
    <row r="29" spans="1:28">
      <c r="A29" s="3" t="s">
        <v>101</v>
      </c>
      <c r="B29" s="23"/>
      <c r="C29" s="32">
        <f>20+25</f>
        <v>45</v>
      </c>
      <c r="D29" s="23"/>
      <c r="E29" s="34"/>
      <c r="F29" s="23"/>
      <c r="G29" s="23"/>
      <c r="H29" s="23"/>
      <c r="I29" s="23"/>
      <c r="J29" s="23"/>
      <c r="K29" s="28">
        <f>25</f>
        <v>25</v>
      </c>
      <c r="L29" s="23"/>
      <c r="M29" s="28">
        <f>25+3</f>
        <v>28</v>
      </c>
      <c r="N29" s="37">
        <f>-10</f>
        <v>-10</v>
      </c>
      <c r="O29" s="37"/>
      <c r="P29" s="37"/>
      <c r="Q29" s="37"/>
      <c r="R29" s="37"/>
      <c r="S29" s="37"/>
      <c r="T29" s="37"/>
      <c r="U29" s="37"/>
      <c r="V29" s="37"/>
      <c r="W29" s="37">
        <f t="shared" si="14"/>
        <v>88</v>
      </c>
      <c r="X29" s="4"/>
      <c r="Y29" s="20" t="s">
        <v>27</v>
      </c>
      <c r="Z29" s="3">
        <v>15</v>
      </c>
      <c r="AA29" s="3">
        <v>10</v>
      </c>
      <c r="AB29" s="3">
        <v>5</v>
      </c>
    </row>
    <row r="30" spans="1:28">
      <c r="A30" s="3" t="s">
        <v>68</v>
      </c>
      <c r="B30" s="23"/>
      <c r="C30" s="23"/>
      <c r="D30" s="23"/>
      <c r="E30" s="34"/>
      <c r="F30" s="23"/>
      <c r="G30" s="23">
        <f>14</f>
        <v>14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>
        <f>SUM(B30:V30)</f>
        <v>14</v>
      </c>
      <c r="X30" s="4"/>
      <c r="Y30" s="26" t="s">
        <v>91</v>
      </c>
      <c r="Z30" s="3">
        <v>10</v>
      </c>
      <c r="AA30" s="3">
        <v>6</v>
      </c>
      <c r="AB30" s="3">
        <v>3</v>
      </c>
    </row>
    <row r="31" spans="1:28">
      <c r="A31" s="3" t="s">
        <v>69</v>
      </c>
      <c r="B31" s="23"/>
      <c r="C31" s="23"/>
      <c r="D31" s="23"/>
      <c r="E31" s="34"/>
      <c r="F31" s="23">
        <f>8</f>
        <v>8</v>
      </c>
      <c r="G31" s="23">
        <f>10</f>
        <v>10</v>
      </c>
      <c r="H31" s="23">
        <f>20+3</f>
        <v>23</v>
      </c>
      <c r="I31" s="23"/>
      <c r="J31" s="23">
        <f>4</f>
        <v>4</v>
      </c>
      <c r="K31" s="23"/>
      <c r="L31" s="23">
        <f>8</f>
        <v>8</v>
      </c>
      <c r="M31" s="23"/>
      <c r="N31" s="23">
        <f>9+5</f>
        <v>14</v>
      </c>
      <c r="O31" s="23">
        <f>14+6</f>
        <v>20</v>
      </c>
      <c r="P31" s="23">
        <f>14+10</f>
        <v>24</v>
      </c>
      <c r="Q31" s="23">
        <f>16+10</f>
        <v>26</v>
      </c>
      <c r="R31" s="23">
        <v>10</v>
      </c>
      <c r="S31" s="23">
        <v>10</v>
      </c>
      <c r="T31" s="23">
        <f>9+10</f>
        <v>19</v>
      </c>
      <c r="U31" s="23">
        <f>10+10</f>
        <v>20</v>
      </c>
      <c r="V31" s="23">
        <v>10</v>
      </c>
      <c r="W31" s="23">
        <f>SUM(B31:V31)+60+30</f>
        <v>296</v>
      </c>
      <c r="X31" s="4"/>
      <c r="Y31" s="15" t="s">
        <v>28</v>
      </c>
      <c r="Z31" s="3">
        <v>10</v>
      </c>
      <c r="AA31" s="3">
        <v>6</v>
      </c>
      <c r="AB31" s="3">
        <v>3</v>
      </c>
    </row>
    <row r="32" spans="1:28">
      <c r="A32" s="26" t="s">
        <v>102</v>
      </c>
      <c r="B32" s="23"/>
      <c r="C32" s="33">
        <f>25+15</f>
        <v>40</v>
      </c>
      <c r="D32" s="31">
        <f>3+10</f>
        <v>13</v>
      </c>
      <c r="E32" s="34"/>
      <c r="F32" s="31">
        <v>10</v>
      </c>
      <c r="G32" s="31">
        <f>20+10</f>
        <v>30</v>
      </c>
      <c r="H32" s="31">
        <v>10</v>
      </c>
      <c r="I32" s="31">
        <f>16+10</f>
        <v>26</v>
      </c>
      <c r="J32" s="23">
        <v>6</v>
      </c>
      <c r="K32" s="31">
        <f>16+10</f>
        <v>26</v>
      </c>
      <c r="L32" s="31">
        <v>10</v>
      </c>
      <c r="M32" s="31">
        <f>16+10</f>
        <v>26</v>
      </c>
      <c r="N32" s="37">
        <f>-10</f>
        <v>-10</v>
      </c>
      <c r="O32" s="37"/>
      <c r="P32" s="37"/>
      <c r="Q32" s="37"/>
      <c r="R32" s="37"/>
      <c r="S32" s="37"/>
      <c r="T32" s="37"/>
      <c r="U32" s="37"/>
      <c r="V32" s="37"/>
      <c r="W32" s="37">
        <f t="shared" si="14"/>
        <v>187</v>
      </c>
      <c r="X32" s="4"/>
      <c r="Y32" s="19" t="s">
        <v>40</v>
      </c>
      <c r="Z32" s="3">
        <v>10</v>
      </c>
      <c r="AA32" s="3">
        <v>6</v>
      </c>
      <c r="AB32" s="3">
        <v>3</v>
      </c>
    </row>
    <row r="33" spans="1:28">
      <c r="A33" s="30" t="s">
        <v>98</v>
      </c>
      <c r="B33" s="23"/>
      <c r="C33" s="23"/>
      <c r="D33" s="23"/>
      <c r="E33" s="34"/>
      <c r="F33" s="29">
        <f>25+25</f>
        <v>50</v>
      </c>
      <c r="G33" s="32">
        <v>15</v>
      </c>
      <c r="H33" s="32">
        <v>15</v>
      </c>
      <c r="I33" s="32">
        <v>15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>
        <f>SUM(B33:V33)</f>
        <v>95</v>
      </c>
      <c r="X33" s="4"/>
      <c r="Y33" s="27" t="s">
        <v>92</v>
      </c>
      <c r="Z33" s="3">
        <v>10</v>
      </c>
    </row>
    <row r="34" spans="1:28">
      <c r="A34" s="3" t="s">
        <v>76</v>
      </c>
      <c r="B34" s="23"/>
      <c r="C34" s="23"/>
      <c r="D34" s="23"/>
      <c r="E34" s="34"/>
      <c r="F34" s="23"/>
      <c r="G34" s="23"/>
      <c r="H34" s="23">
        <v>1</v>
      </c>
      <c r="I34" s="23"/>
      <c r="J34" s="23">
        <v>7</v>
      </c>
      <c r="K34" s="23"/>
      <c r="L34" s="28">
        <f>25</f>
        <v>25</v>
      </c>
      <c r="M34" s="23"/>
      <c r="N34" s="23">
        <f>16</f>
        <v>16</v>
      </c>
      <c r="O34" s="23">
        <f>10</f>
        <v>10</v>
      </c>
      <c r="P34" s="23">
        <f>12</f>
        <v>12</v>
      </c>
      <c r="Q34" s="23"/>
      <c r="R34" s="23"/>
      <c r="S34" s="23"/>
      <c r="T34" s="23">
        <f>14</f>
        <v>14</v>
      </c>
      <c r="U34" s="23">
        <f>12</f>
        <v>12</v>
      </c>
      <c r="V34" s="23"/>
      <c r="W34" s="23">
        <f>SUM(B34:V34)</f>
        <v>97</v>
      </c>
      <c r="X34" s="4"/>
      <c r="Y34" s="6" t="s">
        <v>11</v>
      </c>
      <c r="Z34" s="9" t="s">
        <v>16</v>
      </c>
      <c r="AA34" s="9" t="s">
        <v>17</v>
      </c>
      <c r="AB34" s="9" t="s">
        <v>18</v>
      </c>
    </row>
    <row r="35" spans="1:28">
      <c r="A35" s="3" t="s">
        <v>94</v>
      </c>
      <c r="B35" s="23">
        <v>7</v>
      </c>
      <c r="C35" s="23"/>
      <c r="D35" s="23"/>
      <c r="E35" s="34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>
        <f t="shared" si="14"/>
        <v>7</v>
      </c>
      <c r="X35" s="4"/>
      <c r="Y35" s="20" t="s">
        <v>27</v>
      </c>
      <c r="Z35" s="3">
        <v>100</v>
      </c>
      <c r="AA35" s="3">
        <v>50</v>
      </c>
      <c r="AB35" s="3">
        <v>30</v>
      </c>
    </row>
    <row r="36" spans="1:28">
      <c r="A36" s="2" t="s">
        <v>9</v>
      </c>
      <c r="B36" s="23">
        <f t="shared" ref="B36:E36" si="15">SUM(B27:B35)</f>
        <v>7</v>
      </c>
      <c r="C36" s="23">
        <f t="shared" si="15"/>
        <v>85</v>
      </c>
      <c r="D36" s="23">
        <f t="shared" si="15"/>
        <v>13</v>
      </c>
      <c r="E36" s="34">
        <f t="shared" si="15"/>
        <v>0</v>
      </c>
      <c r="F36" s="23">
        <f t="shared" ref="F36:V36" si="16">SUM(F27:F35)</f>
        <v>68</v>
      </c>
      <c r="G36" s="23">
        <f t="shared" si="16"/>
        <v>69</v>
      </c>
      <c r="H36" s="23">
        <f t="shared" si="16"/>
        <v>49</v>
      </c>
      <c r="I36" s="23">
        <f t="shared" si="16"/>
        <v>41</v>
      </c>
      <c r="J36" s="23">
        <f t="shared" si="16"/>
        <v>17</v>
      </c>
      <c r="K36" s="23">
        <f t="shared" si="16"/>
        <v>51</v>
      </c>
      <c r="L36" s="23">
        <f t="shared" si="16"/>
        <v>43</v>
      </c>
      <c r="M36" s="23">
        <f t="shared" si="16"/>
        <v>54</v>
      </c>
      <c r="N36" s="23">
        <f t="shared" si="16"/>
        <v>10</v>
      </c>
      <c r="O36" s="23">
        <f t="shared" si="16"/>
        <v>30</v>
      </c>
      <c r="P36" s="23">
        <f t="shared" si="16"/>
        <v>36</v>
      </c>
      <c r="Q36" s="23">
        <f t="shared" si="16"/>
        <v>26</v>
      </c>
      <c r="R36" s="23">
        <f t="shared" si="16"/>
        <v>10</v>
      </c>
      <c r="S36" s="23">
        <f t="shared" si="16"/>
        <v>10</v>
      </c>
      <c r="T36" s="23">
        <f t="shared" si="16"/>
        <v>33</v>
      </c>
      <c r="U36" s="23">
        <f t="shared" si="16"/>
        <v>32</v>
      </c>
      <c r="V36" s="23">
        <f t="shared" si="16"/>
        <v>10</v>
      </c>
      <c r="W36" s="23">
        <f>SUM(W27:W35)</f>
        <v>784</v>
      </c>
      <c r="X36" s="4"/>
      <c r="Y36" s="26" t="s">
        <v>91</v>
      </c>
      <c r="Z36" s="3">
        <v>50</v>
      </c>
      <c r="AA36" s="3">
        <v>30</v>
      </c>
      <c r="AB36" s="3">
        <v>10</v>
      </c>
    </row>
    <row r="37" spans="1:28">
      <c r="A37" s="2" t="s">
        <v>3</v>
      </c>
      <c r="B37" s="23">
        <f>B36</f>
        <v>7</v>
      </c>
      <c r="C37" s="23">
        <f t="shared" ref="C37:U37" si="17">B37+C36</f>
        <v>92</v>
      </c>
      <c r="D37" s="23">
        <f t="shared" si="17"/>
        <v>105</v>
      </c>
      <c r="E37" s="34">
        <f t="shared" si="17"/>
        <v>105</v>
      </c>
      <c r="F37" s="23">
        <f t="shared" si="17"/>
        <v>173</v>
      </c>
      <c r="G37" s="23">
        <f t="shared" si="17"/>
        <v>242</v>
      </c>
      <c r="H37" s="23">
        <f t="shared" si="17"/>
        <v>291</v>
      </c>
      <c r="I37" s="23">
        <f t="shared" si="17"/>
        <v>332</v>
      </c>
      <c r="J37" s="23">
        <f t="shared" si="17"/>
        <v>349</v>
      </c>
      <c r="K37" s="23">
        <f t="shared" si="17"/>
        <v>400</v>
      </c>
      <c r="L37" s="23">
        <f t="shared" si="17"/>
        <v>443</v>
      </c>
      <c r="M37" s="23">
        <f t="shared" si="17"/>
        <v>497</v>
      </c>
      <c r="N37" s="23">
        <f t="shared" si="17"/>
        <v>507</v>
      </c>
      <c r="O37" s="23">
        <f t="shared" si="17"/>
        <v>537</v>
      </c>
      <c r="P37" s="23">
        <f t="shared" si="17"/>
        <v>573</v>
      </c>
      <c r="Q37" s="23">
        <f t="shared" si="17"/>
        <v>599</v>
      </c>
      <c r="R37" s="23">
        <f t="shared" si="17"/>
        <v>609</v>
      </c>
      <c r="S37" s="23">
        <f t="shared" si="17"/>
        <v>619</v>
      </c>
      <c r="T37" s="23">
        <f t="shared" si="17"/>
        <v>652</v>
      </c>
      <c r="U37" s="23">
        <f t="shared" si="17"/>
        <v>684</v>
      </c>
      <c r="V37" s="23">
        <f>U37+V36+60+30</f>
        <v>784</v>
      </c>
      <c r="W37" s="23">
        <f>AVERAGE(W27:W35)</f>
        <v>87.111111111111114</v>
      </c>
      <c r="X37" s="4"/>
      <c r="Y37" s="15" t="s">
        <v>28</v>
      </c>
      <c r="Z37" s="3">
        <v>50</v>
      </c>
      <c r="AA37" s="3">
        <v>30</v>
      </c>
      <c r="AB37" s="3">
        <v>10</v>
      </c>
    </row>
    <row r="38" spans="1:28">
      <c r="A38" s="18" t="s">
        <v>19</v>
      </c>
      <c r="B38" s="23">
        <v>1</v>
      </c>
      <c r="C38" s="23">
        <v>2</v>
      </c>
      <c r="D38" s="23">
        <v>3</v>
      </c>
      <c r="E38" s="34">
        <v>4</v>
      </c>
      <c r="F38" s="23">
        <v>5</v>
      </c>
      <c r="G38" s="23">
        <v>6</v>
      </c>
      <c r="H38" s="23">
        <v>7</v>
      </c>
      <c r="I38" s="31">
        <v>8</v>
      </c>
      <c r="J38" s="31">
        <v>9</v>
      </c>
      <c r="K38" s="23">
        <v>10</v>
      </c>
      <c r="L38" s="23">
        <v>11</v>
      </c>
      <c r="M38" s="23">
        <v>12</v>
      </c>
      <c r="N38" s="23">
        <v>13</v>
      </c>
      <c r="O38" s="23">
        <v>14</v>
      </c>
      <c r="P38" s="23">
        <v>15</v>
      </c>
      <c r="Q38" s="23">
        <v>16</v>
      </c>
      <c r="R38" s="23">
        <v>17</v>
      </c>
      <c r="S38" s="23">
        <v>18</v>
      </c>
      <c r="T38" s="23">
        <v>19</v>
      </c>
      <c r="U38" s="23">
        <v>20</v>
      </c>
      <c r="V38" s="23">
        <v>21</v>
      </c>
      <c r="W38" s="23" t="s">
        <v>2</v>
      </c>
      <c r="X38" s="4"/>
      <c r="Y38" s="19" t="s">
        <v>40</v>
      </c>
      <c r="Z38" s="3">
        <v>50</v>
      </c>
      <c r="AA38" s="3">
        <v>30</v>
      </c>
      <c r="AB38" s="3">
        <v>10</v>
      </c>
    </row>
    <row r="39" spans="1:28">
      <c r="A39" s="36" t="s">
        <v>47</v>
      </c>
      <c r="B39" s="23"/>
      <c r="C39" s="23"/>
      <c r="D39" s="23"/>
      <c r="E39" s="34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37">
        <f>-10</f>
        <v>-10</v>
      </c>
      <c r="Q39" s="37"/>
      <c r="R39" s="37"/>
      <c r="S39" s="37"/>
      <c r="T39" s="37"/>
      <c r="U39" s="37"/>
      <c r="V39" s="37"/>
      <c r="W39" s="37">
        <f>SUM(B39:V39)</f>
        <v>-10</v>
      </c>
      <c r="X39" s="4"/>
      <c r="Y39" s="27" t="s">
        <v>92</v>
      </c>
      <c r="Z39" s="3">
        <v>50</v>
      </c>
    </row>
    <row r="40" spans="1:28">
      <c r="A40" s="30" t="s">
        <v>54</v>
      </c>
      <c r="B40" s="23">
        <v>8</v>
      </c>
      <c r="C40" s="23"/>
      <c r="D40" s="23"/>
      <c r="E40" s="34"/>
      <c r="F40" s="23">
        <f>9</f>
        <v>9</v>
      </c>
      <c r="G40" s="23"/>
      <c r="H40" s="23">
        <f>7</f>
        <v>7</v>
      </c>
      <c r="I40" s="23">
        <f>20</f>
        <v>20</v>
      </c>
      <c r="J40" s="29">
        <f>25+25</f>
        <v>50</v>
      </c>
      <c r="K40" s="32">
        <v>15</v>
      </c>
      <c r="L40" s="32">
        <f>12+15</f>
        <v>27</v>
      </c>
      <c r="M40" s="32">
        <v>15</v>
      </c>
      <c r="N40" s="32">
        <f>20+15</f>
        <v>35</v>
      </c>
      <c r="O40" s="32">
        <f>20+15</f>
        <v>35</v>
      </c>
      <c r="P40" s="32">
        <f>16+15</f>
        <v>31</v>
      </c>
      <c r="Q40" s="29">
        <f>25+15</f>
        <v>40</v>
      </c>
      <c r="R40" s="32">
        <v>15</v>
      </c>
      <c r="S40" s="32">
        <v>15</v>
      </c>
      <c r="T40" s="32">
        <f>20+15</f>
        <v>35</v>
      </c>
      <c r="U40" s="32">
        <f>8+15</f>
        <v>23</v>
      </c>
      <c r="V40" s="32">
        <f>16+15</f>
        <v>31</v>
      </c>
      <c r="W40" s="32">
        <f>SUM(B40:V40)+100+50+30</f>
        <v>591</v>
      </c>
      <c r="X40" s="4"/>
      <c r="Y40" s="6" t="s">
        <v>36</v>
      </c>
      <c r="Z40" s="1"/>
    </row>
    <row r="41" spans="1:28">
      <c r="A41" s="36" t="s">
        <v>83</v>
      </c>
      <c r="B41" s="23"/>
      <c r="C41" s="23"/>
      <c r="D41" s="23"/>
      <c r="E41" s="34"/>
      <c r="F41" s="38">
        <v>10</v>
      </c>
      <c r="G41" s="38">
        <v>10</v>
      </c>
      <c r="H41" s="38">
        <v>10</v>
      </c>
      <c r="I41" s="38">
        <v>10</v>
      </c>
      <c r="J41" s="37">
        <f>-10</f>
        <v>-10</v>
      </c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>
        <f>SUM(B41:V41)</f>
        <v>30</v>
      </c>
      <c r="X41" s="4"/>
      <c r="Y41" s="6" t="s">
        <v>20</v>
      </c>
      <c r="Z41" s="1"/>
    </row>
    <row r="42" spans="1:28">
      <c r="A42" s="3" t="s">
        <v>84</v>
      </c>
      <c r="B42" s="23"/>
      <c r="C42" s="23"/>
      <c r="D42" s="23"/>
      <c r="E42" s="34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>
        <f t="shared" ref="W42:W47" si="18">SUM(B42:V42)</f>
        <v>0</v>
      </c>
      <c r="X42" s="4"/>
      <c r="Y42" s="6" t="s">
        <v>24</v>
      </c>
      <c r="Z42" s="1"/>
    </row>
    <row r="43" spans="1:28">
      <c r="A43" s="3" t="s">
        <v>85</v>
      </c>
      <c r="B43" s="23"/>
      <c r="C43" s="23"/>
      <c r="D43" s="23"/>
      <c r="E43" s="34"/>
      <c r="F43" s="23"/>
      <c r="G43" s="23"/>
      <c r="H43" s="23"/>
      <c r="I43" s="23">
        <v>8</v>
      </c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>
        <f t="shared" si="18"/>
        <v>8</v>
      </c>
      <c r="X43" s="4"/>
      <c r="Y43" s="6" t="s">
        <v>25</v>
      </c>
      <c r="Z43" s="1"/>
    </row>
    <row r="44" spans="1:28">
      <c r="A44" s="3" t="s">
        <v>86</v>
      </c>
      <c r="B44" s="23"/>
      <c r="C44" s="23"/>
      <c r="D44" s="23"/>
      <c r="E44" s="34"/>
      <c r="F44" s="23">
        <f>16</f>
        <v>16</v>
      </c>
      <c r="G44" s="23"/>
      <c r="H44" s="23"/>
      <c r="I44" s="23"/>
      <c r="J44" s="23">
        <f>1</f>
        <v>1</v>
      </c>
      <c r="K44" s="23"/>
      <c r="L44" s="23">
        <f>14</f>
        <v>14</v>
      </c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>
        <f t="shared" si="18"/>
        <v>31</v>
      </c>
      <c r="X44" s="4"/>
      <c r="Y44" s="6"/>
      <c r="Z44" s="1"/>
    </row>
    <row r="45" spans="1:28">
      <c r="A45" s="3" t="s">
        <v>88</v>
      </c>
      <c r="B45" s="23"/>
      <c r="C45" s="23">
        <f>14</f>
        <v>14</v>
      </c>
      <c r="D45" s="23"/>
      <c r="E45" s="34"/>
      <c r="F45" s="23"/>
      <c r="G45" s="23">
        <f>16+3</f>
        <v>19</v>
      </c>
      <c r="H45" s="23"/>
      <c r="I45" s="23">
        <f>12+3</f>
        <v>15</v>
      </c>
      <c r="J45" s="23"/>
      <c r="K45" s="23">
        <f>14</f>
        <v>14</v>
      </c>
      <c r="L45" s="23"/>
      <c r="M45" s="23">
        <f>14</f>
        <v>14</v>
      </c>
      <c r="N45" s="23">
        <v>6</v>
      </c>
      <c r="O45" s="23">
        <v>3</v>
      </c>
      <c r="P45" s="23"/>
      <c r="Q45" s="23"/>
      <c r="R45" s="23"/>
      <c r="S45" s="23"/>
      <c r="T45" s="23"/>
      <c r="U45" s="23"/>
      <c r="V45" s="23"/>
      <c r="W45" s="23">
        <f t="shared" si="18"/>
        <v>85</v>
      </c>
      <c r="X45" s="4"/>
      <c r="Y45" s="6" t="s">
        <v>26</v>
      </c>
      <c r="Z45" s="1"/>
    </row>
    <row r="46" spans="1:28">
      <c r="A46" s="3" t="s">
        <v>89</v>
      </c>
      <c r="B46" s="23"/>
      <c r="C46" s="23"/>
      <c r="D46" s="23"/>
      <c r="E46" s="34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>
        <f t="shared" si="18"/>
        <v>0</v>
      </c>
      <c r="X46" s="4"/>
      <c r="Y46" s="6" t="s">
        <v>37</v>
      </c>
      <c r="Z46" s="1"/>
    </row>
    <row r="47" spans="1:28">
      <c r="A47" s="3" t="s">
        <v>90</v>
      </c>
      <c r="B47" s="24"/>
      <c r="C47" s="23"/>
      <c r="D47" s="23"/>
      <c r="E47" s="34"/>
      <c r="F47" s="2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>
        <f t="shared" si="18"/>
        <v>0</v>
      </c>
      <c r="X47" s="4"/>
      <c r="Y47" s="6" t="s">
        <v>29</v>
      </c>
      <c r="Z47" s="1"/>
    </row>
    <row r="48" spans="1:28">
      <c r="A48" s="2" t="s">
        <v>9</v>
      </c>
      <c r="B48" s="23">
        <f t="shared" ref="B48:V48" si="19">SUM(B39:B47)</f>
        <v>8</v>
      </c>
      <c r="C48" s="23">
        <f t="shared" si="19"/>
        <v>14</v>
      </c>
      <c r="D48" s="23">
        <f t="shared" si="19"/>
        <v>0</v>
      </c>
      <c r="E48" s="34">
        <f t="shared" si="19"/>
        <v>0</v>
      </c>
      <c r="F48" s="23">
        <f t="shared" si="19"/>
        <v>35</v>
      </c>
      <c r="G48" s="23">
        <f t="shared" si="19"/>
        <v>29</v>
      </c>
      <c r="H48" s="23">
        <f t="shared" si="19"/>
        <v>17</v>
      </c>
      <c r="I48" s="23">
        <f t="shared" si="19"/>
        <v>53</v>
      </c>
      <c r="J48" s="23">
        <f t="shared" si="19"/>
        <v>41</v>
      </c>
      <c r="K48" s="23">
        <f t="shared" si="19"/>
        <v>29</v>
      </c>
      <c r="L48" s="23">
        <f t="shared" si="19"/>
        <v>41</v>
      </c>
      <c r="M48" s="23">
        <f t="shared" si="19"/>
        <v>29</v>
      </c>
      <c r="N48" s="23">
        <f t="shared" si="19"/>
        <v>41</v>
      </c>
      <c r="O48" s="23">
        <f t="shared" si="19"/>
        <v>38</v>
      </c>
      <c r="P48" s="23">
        <f t="shared" si="19"/>
        <v>21</v>
      </c>
      <c r="Q48" s="23">
        <f t="shared" si="19"/>
        <v>40</v>
      </c>
      <c r="R48" s="23">
        <f t="shared" si="19"/>
        <v>15</v>
      </c>
      <c r="S48" s="23">
        <f t="shared" si="19"/>
        <v>15</v>
      </c>
      <c r="T48" s="23">
        <f t="shared" si="19"/>
        <v>35</v>
      </c>
      <c r="U48" s="23">
        <f t="shared" si="19"/>
        <v>23</v>
      </c>
      <c r="V48" s="23">
        <f t="shared" si="19"/>
        <v>31</v>
      </c>
      <c r="W48" s="23">
        <f>SUM(W39:W47)</f>
        <v>735</v>
      </c>
      <c r="X48" s="4"/>
      <c r="Y48" s="6" t="s">
        <v>30</v>
      </c>
      <c r="Z48" s="1"/>
    </row>
    <row r="49" spans="1:26">
      <c r="A49" s="2" t="s">
        <v>3</v>
      </c>
      <c r="B49" s="23">
        <f>B48</f>
        <v>8</v>
      </c>
      <c r="C49" s="23">
        <f t="shared" ref="C49:U49" si="20">B49+C48</f>
        <v>22</v>
      </c>
      <c r="D49" s="23">
        <f t="shared" si="20"/>
        <v>22</v>
      </c>
      <c r="E49" s="34">
        <f t="shared" si="20"/>
        <v>22</v>
      </c>
      <c r="F49" s="23">
        <f t="shared" si="20"/>
        <v>57</v>
      </c>
      <c r="G49" s="23">
        <f t="shared" si="20"/>
        <v>86</v>
      </c>
      <c r="H49" s="23">
        <f t="shared" si="20"/>
        <v>103</v>
      </c>
      <c r="I49" s="23">
        <f t="shared" si="20"/>
        <v>156</v>
      </c>
      <c r="J49" s="23">
        <f t="shared" si="20"/>
        <v>197</v>
      </c>
      <c r="K49" s="23">
        <f t="shared" si="20"/>
        <v>226</v>
      </c>
      <c r="L49" s="23">
        <f t="shared" si="20"/>
        <v>267</v>
      </c>
      <c r="M49" s="23">
        <f t="shared" si="20"/>
        <v>296</v>
      </c>
      <c r="N49" s="23">
        <f t="shared" si="20"/>
        <v>337</v>
      </c>
      <c r="O49" s="23">
        <f t="shared" si="20"/>
        <v>375</v>
      </c>
      <c r="P49" s="23">
        <f t="shared" si="20"/>
        <v>396</v>
      </c>
      <c r="Q49" s="23">
        <f t="shared" si="20"/>
        <v>436</v>
      </c>
      <c r="R49" s="23">
        <f t="shared" si="20"/>
        <v>451</v>
      </c>
      <c r="S49" s="23">
        <f t="shared" si="20"/>
        <v>466</v>
      </c>
      <c r="T49" s="23">
        <f t="shared" si="20"/>
        <v>501</v>
      </c>
      <c r="U49" s="23">
        <f t="shared" si="20"/>
        <v>524</v>
      </c>
      <c r="V49" s="23">
        <f>U49+V48+100+50+30</f>
        <v>735</v>
      </c>
      <c r="W49" s="23">
        <f>AVERAGE(W39:W47)</f>
        <v>81.666666666666671</v>
      </c>
      <c r="X49" s="4"/>
      <c r="Y49" s="6" t="s">
        <v>31</v>
      </c>
      <c r="Z49" s="1"/>
    </row>
    <row r="50" spans="1:26">
      <c r="A50" s="18" t="s">
        <v>1</v>
      </c>
      <c r="B50" s="23">
        <v>1</v>
      </c>
      <c r="C50" s="23">
        <v>2</v>
      </c>
      <c r="D50" s="23">
        <v>3</v>
      </c>
      <c r="E50" s="34">
        <v>4</v>
      </c>
      <c r="F50" s="23">
        <v>5</v>
      </c>
      <c r="G50" s="23">
        <v>6</v>
      </c>
      <c r="H50" s="23">
        <v>7</v>
      </c>
      <c r="I50" s="23">
        <v>8</v>
      </c>
      <c r="J50" s="23">
        <v>9</v>
      </c>
      <c r="K50" s="23">
        <v>10</v>
      </c>
      <c r="L50" s="23">
        <v>11</v>
      </c>
      <c r="M50" s="23">
        <v>12</v>
      </c>
      <c r="N50" s="31">
        <v>13</v>
      </c>
      <c r="O50" s="31">
        <v>14</v>
      </c>
      <c r="P50" s="23">
        <v>15</v>
      </c>
      <c r="Q50" s="23">
        <v>16</v>
      </c>
      <c r="R50" s="23">
        <v>17</v>
      </c>
      <c r="S50" s="23">
        <v>18</v>
      </c>
      <c r="T50" s="23">
        <v>19</v>
      </c>
      <c r="U50" s="23">
        <v>20</v>
      </c>
      <c r="V50" s="23">
        <v>21</v>
      </c>
      <c r="W50" s="23" t="s">
        <v>2</v>
      </c>
      <c r="X50" s="4"/>
      <c r="Y50" s="4"/>
      <c r="Z50" s="1"/>
    </row>
    <row r="51" spans="1:26">
      <c r="A51" s="3" t="s">
        <v>63</v>
      </c>
      <c r="B51" s="23"/>
      <c r="C51" s="23"/>
      <c r="D51" s="23"/>
      <c r="E51" s="34"/>
      <c r="F51" s="23"/>
      <c r="G51" s="23"/>
      <c r="H51" s="23">
        <f>7</f>
        <v>7</v>
      </c>
      <c r="I51" s="23"/>
      <c r="J51" s="23">
        <f>20</f>
        <v>20</v>
      </c>
      <c r="K51" s="23"/>
      <c r="L51" s="23">
        <v>3</v>
      </c>
      <c r="M51" s="23"/>
      <c r="N51" s="28">
        <f>25+6</f>
        <v>31</v>
      </c>
      <c r="O51" s="23">
        <f>6+3</f>
        <v>9</v>
      </c>
      <c r="P51" s="23">
        <f>10</f>
        <v>10</v>
      </c>
      <c r="Q51" s="23">
        <f>14</f>
        <v>14</v>
      </c>
      <c r="R51" s="23"/>
      <c r="S51" s="23"/>
      <c r="T51" s="23"/>
      <c r="U51" s="23">
        <f>20+3</f>
        <v>23</v>
      </c>
      <c r="V51" s="23"/>
      <c r="W51" s="23">
        <f>SUM(B51:V51)+10</f>
        <v>127</v>
      </c>
      <c r="X51" s="4"/>
      <c r="Y51" s="6" t="s">
        <v>35</v>
      </c>
      <c r="Z51" s="1"/>
    </row>
    <row r="52" spans="1:26">
      <c r="A52" s="3" t="s">
        <v>65</v>
      </c>
      <c r="B52" s="23"/>
      <c r="C52" s="23"/>
      <c r="D52" s="23"/>
      <c r="E52" s="34"/>
      <c r="F52" s="23"/>
      <c r="G52" s="23"/>
      <c r="H52" s="23"/>
      <c r="I52" s="23"/>
      <c r="J52" s="23">
        <f>8</f>
        <v>8</v>
      </c>
      <c r="K52" s="23"/>
      <c r="L52" s="23">
        <v>1</v>
      </c>
      <c r="M52" s="23"/>
      <c r="N52" s="23">
        <f>12</f>
        <v>12</v>
      </c>
      <c r="O52" s="28">
        <f>25+5</f>
        <v>30</v>
      </c>
      <c r="P52" s="23"/>
      <c r="Q52" s="23">
        <f>3</f>
        <v>3</v>
      </c>
      <c r="R52" s="23"/>
      <c r="S52" s="23"/>
      <c r="T52" s="23"/>
      <c r="U52" s="23"/>
      <c r="V52" s="23"/>
      <c r="W52" s="23">
        <f t="shared" ref="W52:W58" si="21">SUM(B52:V52)</f>
        <v>54</v>
      </c>
      <c r="X52" s="4"/>
      <c r="Y52" s="6" t="s">
        <v>33</v>
      </c>
      <c r="Z52" s="1"/>
    </row>
    <row r="53" spans="1:26">
      <c r="A53" s="3" t="s">
        <v>60</v>
      </c>
      <c r="B53" s="23"/>
      <c r="C53" s="23"/>
      <c r="D53" s="23"/>
      <c r="E53" s="34"/>
      <c r="F53" s="23"/>
      <c r="G53" s="23"/>
      <c r="H53" s="23"/>
      <c r="I53" s="23"/>
      <c r="J53" s="23"/>
      <c r="K53" s="23"/>
      <c r="L53" s="23">
        <f>5</f>
        <v>5</v>
      </c>
      <c r="M53" s="23"/>
      <c r="N53" s="23">
        <f>6</f>
        <v>6</v>
      </c>
      <c r="O53" s="23">
        <f>12</f>
        <v>12</v>
      </c>
      <c r="P53" s="23">
        <f>5</f>
        <v>5</v>
      </c>
      <c r="Q53" s="23">
        <f>9</f>
        <v>9</v>
      </c>
      <c r="R53" s="23"/>
      <c r="S53" s="23"/>
      <c r="T53" s="23">
        <f>1</f>
        <v>1</v>
      </c>
      <c r="U53" s="23">
        <f>7</f>
        <v>7</v>
      </c>
      <c r="V53" s="23"/>
      <c r="W53" s="23">
        <f t="shared" si="21"/>
        <v>45</v>
      </c>
      <c r="X53" s="4"/>
      <c r="Y53" s="6" t="s">
        <v>34</v>
      </c>
      <c r="Z53" s="1"/>
    </row>
    <row r="54" spans="1:26">
      <c r="A54" s="3" t="s">
        <v>53</v>
      </c>
      <c r="B54" s="23"/>
      <c r="C54" s="23"/>
      <c r="D54" s="23"/>
      <c r="E54" s="34"/>
      <c r="F54" s="23"/>
      <c r="G54" s="23"/>
      <c r="H54" s="23">
        <f>5</f>
        <v>5</v>
      </c>
      <c r="I54" s="23"/>
      <c r="J54" s="23">
        <f>10</f>
        <v>10</v>
      </c>
      <c r="K54" s="23"/>
      <c r="L54" s="23">
        <v>2</v>
      </c>
      <c r="M54" s="23"/>
      <c r="N54" s="23">
        <f>5</f>
        <v>5</v>
      </c>
      <c r="O54" s="23"/>
      <c r="P54" s="23">
        <f>4</f>
        <v>4</v>
      </c>
      <c r="Q54" s="23"/>
      <c r="R54" s="23"/>
      <c r="S54" s="23"/>
      <c r="T54" s="23"/>
      <c r="U54" s="23"/>
      <c r="V54" s="23"/>
      <c r="W54" s="23">
        <f t="shared" si="21"/>
        <v>26</v>
      </c>
      <c r="X54" s="4"/>
      <c r="Z54" s="1"/>
    </row>
    <row r="55" spans="1:26">
      <c r="A55" s="3" t="s">
        <v>73</v>
      </c>
      <c r="B55" s="23">
        <v>7</v>
      </c>
      <c r="C55" s="23"/>
      <c r="D55" s="23"/>
      <c r="E55" s="34"/>
      <c r="F55" s="23">
        <f>4</f>
        <v>4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>
        <f t="shared" si="21"/>
        <v>11</v>
      </c>
      <c r="X55" s="4"/>
      <c r="Z55" s="1"/>
    </row>
    <row r="56" spans="1:26">
      <c r="A56" s="36" t="s">
        <v>56</v>
      </c>
      <c r="B56" s="23"/>
      <c r="C56" s="23">
        <v>9</v>
      </c>
      <c r="D56" s="23"/>
      <c r="E56" s="34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>
        <f t="shared" si="21"/>
        <v>9</v>
      </c>
      <c r="X56" s="4"/>
      <c r="Z56" s="1"/>
    </row>
    <row r="57" spans="1:26">
      <c r="A57" s="3" t="s">
        <v>75</v>
      </c>
      <c r="B57" s="23"/>
      <c r="C57" s="23"/>
      <c r="D57" s="23"/>
      <c r="E57" s="34"/>
      <c r="F57" s="23">
        <f>12</f>
        <v>12</v>
      </c>
      <c r="G57" s="23"/>
      <c r="H57" s="23"/>
      <c r="I57" s="28">
        <f>25</f>
        <v>25</v>
      </c>
      <c r="J57" s="23"/>
      <c r="K57" s="23">
        <f>6</f>
        <v>6</v>
      </c>
      <c r="L57" s="23"/>
      <c r="M57" s="23"/>
      <c r="N57" s="23"/>
      <c r="O57" s="23"/>
      <c r="P57" s="23"/>
      <c r="Q57" s="23"/>
      <c r="R57" s="23"/>
      <c r="S57" s="23">
        <f>7</f>
        <v>7</v>
      </c>
      <c r="T57" s="23"/>
      <c r="U57" s="23"/>
      <c r="V57" s="23"/>
      <c r="W57" s="23">
        <f t="shared" si="21"/>
        <v>50</v>
      </c>
      <c r="X57" s="4"/>
      <c r="Z57" s="1"/>
    </row>
    <row r="58" spans="1:26">
      <c r="A58" s="36" t="s">
        <v>57</v>
      </c>
      <c r="B58" s="23"/>
      <c r="C58" s="23">
        <v>8</v>
      </c>
      <c r="D58" s="23"/>
      <c r="E58" s="34"/>
      <c r="F58" s="23"/>
      <c r="G58" s="23"/>
      <c r="H58" s="23"/>
      <c r="I58" s="23"/>
      <c r="J58" s="37">
        <f>-10</f>
        <v>-10</v>
      </c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>
        <f t="shared" si="21"/>
        <v>-2</v>
      </c>
      <c r="X58" s="4"/>
      <c r="Z58" s="1"/>
    </row>
    <row r="59" spans="1:26">
      <c r="A59" s="36" t="s">
        <v>52</v>
      </c>
      <c r="B59" s="23"/>
      <c r="C59" s="23"/>
      <c r="D59" s="23">
        <v>8</v>
      </c>
      <c r="E59" s="34"/>
      <c r="F59" s="23"/>
      <c r="G59" s="23"/>
      <c r="H59" s="23"/>
      <c r="I59" s="23"/>
      <c r="J59" s="23"/>
      <c r="K59" s="23">
        <f>8</f>
        <v>8</v>
      </c>
      <c r="L59" s="23"/>
      <c r="M59" s="23"/>
      <c r="N59" s="37">
        <f>-10</f>
        <v>-10</v>
      </c>
      <c r="O59" s="37"/>
      <c r="P59" s="37"/>
      <c r="Q59" s="37"/>
      <c r="R59" s="37"/>
      <c r="S59" s="37"/>
      <c r="T59" s="37"/>
      <c r="U59" s="37"/>
      <c r="V59" s="37"/>
      <c r="W59" s="37">
        <f>SUM(B59:V59)</f>
        <v>6</v>
      </c>
      <c r="X59" s="4"/>
      <c r="Z59" s="1"/>
    </row>
    <row r="60" spans="1:26">
      <c r="A60" s="2" t="s">
        <v>9</v>
      </c>
      <c r="B60" s="23">
        <f t="shared" ref="B60:H60" si="22">SUM(B51:B59)</f>
        <v>7</v>
      </c>
      <c r="C60" s="23">
        <f t="shared" si="22"/>
        <v>17</v>
      </c>
      <c r="D60" s="23">
        <f t="shared" si="22"/>
        <v>8</v>
      </c>
      <c r="E60" s="34">
        <f t="shared" si="22"/>
        <v>0</v>
      </c>
      <c r="F60" s="23">
        <f t="shared" si="22"/>
        <v>16</v>
      </c>
      <c r="G60" s="23">
        <f t="shared" si="22"/>
        <v>0</v>
      </c>
      <c r="H60" s="23">
        <f t="shared" si="22"/>
        <v>12</v>
      </c>
      <c r="I60" s="23">
        <f t="shared" ref="I60:O60" si="23">SUM(I51:I59)</f>
        <v>25</v>
      </c>
      <c r="J60" s="23">
        <f t="shared" si="23"/>
        <v>28</v>
      </c>
      <c r="K60" s="23">
        <f t="shared" si="23"/>
        <v>14</v>
      </c>
      <c r="L60" s="23">
        <f t="shared" si="23"/>
        <v>11</v>
      </c>
      <c r="M60" s="23">
        <f t="shared" si="23"/>
        <v>0</v>
      </c>
      <c r="N60" s="23">
        <f t="shared" si="23"/>
        <v>44</v>
      </c>
      <c r="O60" s="23">
        <f t="shared" si="23"/>
        <v>51</v>
      </c>
      <c r="P60" s="23">
        <f t="shared" ref="P60:T60" si="24">SUM(P51:P59)</f>
        <v>19</v>
      </c>
      <c r="Q60" s="23">
        <f t="shared" si="24"/>
        <v>26</v>
      </c>
      <c r="R60" s="23">
        <f t="shared" si="24"/>
        <v>0</v>
      </c>
      <c r="S60" s="23">
        <f t="shared" si="24"/>
        <v>7</v>
      </c>
      <c r="T60" s="23">
        <f t="shared" si="24"/>
        <v>1</v>
      </c>
      <c r="U60" s="23">
        <f t="shared" ref="U60:V60" si="25">SUM(U51:U59)</f>
        <v>30</v>
      </c>
      <c r="V60" s="23">
        <f t="shared" si="25"/>
        <v>0</v>
      </c>
      <c r="W60" s="23">
        <f>SUM(W51:W59)</f>
        <v>326</v>
      </c>
      <c r="X60" s="4"/>
      <c r="Z60" s="1"/>
    </row>
    <row r="61" spans="1:26">
      <c r="A61" s="2" t="s">
        <v>3</v>
      </c>
      <c r="B61" s="23">
        <f>B60</f>
        <v>7</v>
      </c>
      <c r="C61" s="23">
        <f t="shared" ref="C61:U61" si="26">B61+C60</f>
        <v>24</v>
      </c>
      <c r="D61" s="23">
        <f t="shared" si="26"/>
        <v>32</v>
      </c>
      <c r="E61" s="34">
        <f t="shared" si="26"/>
        <v>32</v>
      </c>
      <c r="F61" s="23">
        <f t="shared" si="26"/>
        <v>48</v>
      </c>
      <c r="G61" s="23">
        <f t="shared" si="26"/>
        <v>48</v>
      </c>
      <c r="H61" s="23">
        <f t="shared" si="26"/>
        <v>60</v>
      </c>
      <c r="I61" s="23">
        <f t="shared" si="26"/>
        <v>85</v>
      </c>
      <c r="J61" s="23">
        <f t="shared" si="26"/>
        <v>113</v>
      </c>
      <c r="K61" s="23">
        <f t="shared" si="26"/>
        <v>127</v>
      </c>
      <c r="L61" s="23">
        <f t="shared" si="26"/>
        <v>138</v>
      </c>
      <c r="M61" s="23">
        <f t="shared" si="26"/>
        <v>138</v>
      </c>
      <c r="N61" s="23">
        <f t="shared" si="26"/>
        <v>182</v>
      </c>
      <c r="O61" s="23">
        <f t="shared" si="26"/>
        <v>233</v>
      </c>
      <c r="P61" s="23">
        <f t="shared" si="26"/>
        <v>252</v>
      </c>
      <c r="Q61" s="23">
        <f t="shared" si="26"/>
        <v>278</v>
      </c>
      <c r="R61" s="23">
        <f t="shared" si="26"/>
        <v>278</v>
      </c>
      <c r="S61" s="23">
        <f t="shared" si="26"/>
        <v>285</v>
      </c>
      <c r="T61" s="23">
        <f t="shared" si="26"/>
        <v>286</v>
      </c>
      <c r="U61" s="23">
        <f t="shared" si="26"/>
        <v>316</v>
      </c>
      <c r="V61" s="23">
        <f>U61+V60+10</f>
        <v>326</v>
      </c>
      <c r="W61" s="23">
        <f>AVERAGE(W51:W59)</f>
        <v>36.222222222222221</v>
      </c>
      <c r="X61" s="1"/>
      <c r="Y61" s="4"/>
      <c r="Z61" s="1"/>
    </row>
    <row r="62" spans="1:26">
      <c r="A62" s="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4"/>
      <c r="Y62" s="4"/>
      <c r="Z62" s="1"/>
    </row>
    <row r="63" spans="1:26">
      <c r="A63" s="2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4"/>
      <c r="Y63" s="4"/>
      <c r="Z63" s="1"/>
    </row>
    <row r="64" spans="1:26">
      <c r="A64" s="2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4"/>
      <c r="Y64" s="1"/>
      <c r="Z64" s="1"/>
    </row>
    <row r="65" spans="1:26">
      <c r="A65" s="2" t="s">
        <v>4</v>
      </c>
      <c r="B65" s="2" t="s">
        <v>95</v>
      </c>
      <c r="C65" s="2" t="s">
        <v>8</v>
      </c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4"/>
      <c r="Y65" s="1"/>
      <c r="Z65" s="1"/>
    </row>
    <row r="66" spans="1:26">
      <c r="A66" s="2" t="str">
        <f>$A$26</f>
        <v>Maffo</v>
      </c>
      <c r="B66" s="8">
        <f>$W$36</f>
        <v>784</v>
      </c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4"/>
      <c r="Y66" s="1"/>
      <c r="Z66" s="1"/>
    </row>
    <row r="67" spans="1:26">
      <c r="A67" s="2" t="str">
        <f>$A$2</f>
        <v>Vene</v>
      </c>
      <c r="B67" s="1">
        <f>$W$12</f>
        <v>745</v>
      </c>
      <c r="C67" s="13">
        <f>B66-B67</f>
        <v>39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4"/>
      <c r="Y67" s="1"/>
      <c r="Z67" s="1"/>
    </row>
    <row r="68" spans="1:26">
      <c r="A68" s="2" t="str">
        <f>$A$38</f>
        <v>Iaschi</v>
      </c>
      <c r="B68" s="1">
        <f>$W$48</f>
        <v>735</v>
      </c>
      <c r="C68" s="13">
        <f t="shared" ref="C68:C70" si="27">B67-B68</f>
        <v>10</v>
      </c>
      <c r="D68" s="23"/>
      <c r="E68" s="23"/>
      <c r="F68" s="23"/>
      <c r="G68" s="23"/>
      <c r="H68" s="23"/>
      <c r="I68" s="23"/>
      <c r="J68" s="25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4"/>
      <c r="Y68" s="1"/>
      <c r="Z68" s="1"/>
    </row>
    <row r="69" spans="1:26">
      <c r="A69" s="2" t="str">
        <f>$A$14</f>
        <v>Bonaz</v>
      </c>
      <c r="B69" s="8">
        <f>$W$24</f>
        <v>368</v>
      </c>
      <c r="C69" s="13">
        <f t="shared" si="27"/>
        <v>367</v>
      </c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4"/>
      <c r="Y69" s="1"/>
      <c r="Z69" s="1"/>
    </row>
    <row r="70" spans="1:26">
      <c r="A70" s="2" t="str">
        <f>$A$50</f>
        <v>Kalle</v>
      </c>
      <c r="B70" s="8">
        <f>$W$60</f>
        <v>326</v>
      </c>
      <c r="C70" s="13">
        <f t="shared" si="27"/>
        <v>42</v>
      </c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4"/>
      <c r="Y70" s="1"/>
      <c r="Z70" s="1"/>
    </row>
    <row r="71" spans="1:26">
      <c r="A71" s="2"/>
      <c r="B71" s="8"/>
      <c r="C71" s="1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4"/>
      <c r="Y71" s="1"/>
      <c r="Z71" s="1"/>
    </row>
    <row r="72" spans="1:26">
      <c r="C72" s="1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4"/>
      <c r="Y72" s="1"/>
      <c r="Z72" s="1"/>
    </row>
    <row r="73" spans="1:26">
      <c r="A73" s="2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1"/>
      <c r="Y73" s="1"/>
      <c r="Z73" s="1"/>
    </row>
    <row r="74" spans="1:26">
      <c r="A74" s="2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1"/>
      <c r="Y74" s="1"/>
      <c r="Z74" s="1"/>
    </row>
    <row r="75" spans="1:26">
      <c r="A75" s="16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"/>
      <c r="Y75" s="1"/>
      <c r="Z75" s="1"/>
    </row>
    <row r="76" spans="1:26"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"/>
      <c r="Y76" s="1"/>
      <c r="Z76" s="1"/>
    </row>
    <row r="77" spans="1:26"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"/>
      <c r="Y77" s="1"/>
      <c r="Z77" s="1"/>
    </row>
    <row r="78" spans="1:26"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"/>
      <c r="Y78" s="1"/>
      <c r="Z78" s="1"/>
    </row>
    <row r="79" spans="1:26"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"/>
      <c r="Y79" s="1"/>
      <c r="Z79" s="1"/>
    </row>
    <row r="80" spans="1:26"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"/>
      <c r="Y80" s="1"/>
      <c r="Z80" s="1"/>
    </row>
    <row r="81" spans="3:26"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"/>
      <c r="Y81" s="1"/>
      <c r="Z81" s="1"/>
    </row>
    <row r="82" spans="3:26"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"/>
      <c r="Y82" s="1"/>
      <c r="Z82" s="1"/>
    </row>
    <row r="83" spans="3:26"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"/>
      <c r="Y83" s="1"/>
      <c r="Z83" s="1"/>
    </row>
    <row r="84" spans="3:26"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"/>
      <c r="Y84" s="1"/>
      <c r="Z84" s="1"/>
    </row>
    <row r="85" spans="3:26"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"/>
      <c r="Y85" s="1"/>
      <c r="Z85" s="1"/>
    </row>
    <row r="86" spans="3:26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3:26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3:26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3:26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3:26">
      <c r="D90" s="1"/>
      <c r="E90" s="1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3:26">
      <c r="D91" s="1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3:26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3:26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6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6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6"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C97" s="8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C98" s="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C99" s="8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C100" s="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C101" s="8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26" spans="1:23">
      <c r="A126" s="3"/>
    </row>
    <row r="127" spans="1:23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>
      <c r="A130" s="6"/>
    </row>
    <row r="151" spans="1:22">
      <c r="A151" s="3"/>
    </row>
    <row r="152" spans="1:2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spans="1:22">
      <c r="A155" s="6"/>
    </row>
    <row r="178" spans="1:22">
      <c r="A178" s="3"/>
    </row>
    <row r="179" spans="1:2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1:22">
      <c r="A182" s="6"/>
    </row>
  </sheetData>
  <autoFilter ref="A65:B70">
    <sortState ref="A66:B70">
      <sortCondition descending="1" ref="B65:B70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M12" sqref="M12"/>
    </sheetView>
  </sheetViews>
  <sheetFormatPr defaultRowHeight="12.75"/>
  <cols>
    <col min="1" max="1" width="4.140625" customWidth="1"/>
    <col min="2" max="2" width="12.42578125" customWidth="1"/>
    <col min="3" max="3" width="4" bestFit="1" customWidth="1"/>
    <col min="4" max="4" width="12.42578125" customWidth="1"/>
    <col min="5" max="5" width="4" bestFit="1" customWidth="1"/>
    <col min="6" max="6" width="11.85546875" customWidth="1"/>
    <col min="7" max="7" width="4" bestFit="1" customWidth="1"/>
    <col min="8" max="8" width="15.42578125" customWidth="1"/>
    <col min="9" max="9" width="4" bestFit="1" customWidth="1"/>
    <col min="10" max="10" width="13.28515625" customWidth="1"/>
    <col min="11" max="11" width="4" bestFit="1" customWidth="1"/>
  </cols>
  <sheetData>
    <row r="1" spans="1:11">
      <c r="B1" s="21" t="s">
        <v>42</v>
      </c>
      <c r="C1">
        <v>500</v>
      </c>
      <c r="D1" s="21" t="s">
        <v>43</v>
      </c>
      <c r="E1">
        <v>500</v>
      </c>
      <c r="F1" s="21" t="s">
        <v>44</v>
      </c>
      <c r="G1">
        <v>500</v>
      </c>
      <c r="H1" s="21" t="s">
        <v>45</v>
      </c>
      <c r="I1">
        <v>500</v>
      </c>
      <c r="J1" s="21" t="s">
        <v>61</v>
      </c>
      <c r="K1">
        <v>500</v>
      </c>
    </row>
    <row r="2" spans="1:11">
      <c r="A2">
        <v>1</v>
      </c>
      <c r="B2" s="22" t="s">
        <v>46</v>
      </c>
      <c r="C2">
        <v>46</v>
      </c>
      <c r="D2" s="22" t="s">
        <v>63</v>
      </c>
      <c r="E2">
        <v>2</v>
      </c>
      <c r="F2" s="22" t="s">
        <v>64</v>
      </c>
      <c r="G2">
        <v>43</v>
      </c>
      <c r="H2" s="22" t="s">
        <v>66</v>
      </c>
      <c r="I2">
        <v>1</v>
      </c>
      <c r="J2" s="22" t="s">
        <v>62</v>
      </c>
      <c r="K2">
        <v>20</v>
      </c>
    </row>
    <row r="3" spans="1:11">
      <c r="A3">
        <v>2</v>
      </c>
      <c r="B3" s="22" t="s">
        <v>51</v>
      </c>
      <c r="C3">
        <v>25</v>
      </c>
      <c r="D3" s="22" t="s">
        <v>65</v>
      </c>
      <c r="E3">
        <v>4</v>
      </c>
      <c r="F3" s="22" t="s">
        <v>54</v>
      </c>
      <c r="G3">
        <v>421</v>
      </c>
      <c r="H3" s="22" t="s">
        <v>67</v>
      </c>
      <c r="I3">
        <v>70</v>
      </c>
      <c r="J3" s="22" t="s">
        <v>39</v>
      </c>
      <c r="K3">
        <v>31</v>
      </c>
    </row>
    <row r="4" spans="1:11">
      <c r="A4">
        <v>3</v>
      </c>
      <c r="B4" s="22" t="s">
        <v>74</v>
      </c>
      <c r="C4">
        <v>15</v>
      </c>
      <c r="D4" s="22" t="s">
        <v>60</v>
      </c>
      <c r="E4">
        <v>39</v>
      </c>
      <c r="F4" s="22" t="s">
        <v>83</v>
      </c>
      <c r="H4" s="22" t="s">
        <v>49</v>
      </c>
      <c r="I4">
        <v>1</v>
      </c>
      <c r="J4" s="22" t="s">
        <v>58</v>
      </c>
      <c r="K4">
        <v>100</v>
      </c>
    </row>
    <row r="5" spans="1:11">
      <c r="A5">
        <v>4</v>
      </c>
      <c r="B5" s="22" t="s">
        <v>78</v>
      </c>
      <c r="C5">
        <v>50</v>
      </c>
      <c r="D5" s="22" t="s">
        <v>53</v>
      </c>
      <c r="E5">
        <v>37</v>
      </c>
      <c r="F5" s="22" t="s">
        <v>84</v>
      </c>
      <c r="H5" s="22" t="s">
        <v>50</v>
      </c>
      <c r="I5">
        <v>201</v>
      </c>
      <c r="J5" s="22" t="s">
        <v>68</v>
      </c>
      <c r="K5">
        <v>1</v>
      </c>
    </row>
    <row r="6" spans="1:11">
      <c r="A6">
        <v>5</v>
      </c>
      <c r="B6" s="22" t="s">
        <v>79</v>
      </c>
      <c r="C6">
        <v>50</v>
      </c>
      <c r="D6" s="22" t="s">
        <v>73</v>
      </c>
      <c r="E6">
        <v>110</v>
      </c>
      <c r="F6" s="22" t="s">
        <v>85</v>
      </c>
      <c r="H6" s="22" t="s">
        <v>70</v>
      </c>
      <c r="I6">
        <v>1</v>
      </c>
      <c r="J6" s="22" t="s">
        <v>69</v>
      </c>
      <c r="K6">
        <v>145</v>
      </c>
    </row>
    <row r="7" spans="1:11">
      <c r="A7">
        <v>6</v>
      </c>
      <c r="B7" s="22" t="s">
        <v>80</v>
      </c>
      <c r="C7">
        <v>50</v>
      </c>
      <c r="D7" s="22" t="s">
        <v>56</v>
      </c>
      <c r="E7">
        <v>125</v>
      </c>
      <c r="F7" s="22" t="s">
        <v>86</v>
      </c>
      <c r="H7" s="22" t="s">
        <v>55</v>
      </c>
      <c r="I7">
        <v>121</v>
      </c>
      <c r="J7" s="22" t="s">
        <v>48</v>
      </c>
      <c r="K7">
        <v>77</v>
      </c>
    </row>
    <row r="8" spans="1:11">
      <c r="A8">
        <v>7</v>
      </c>
      <c r="B8" s="22" t="s">
        <v>81</v>
      </c>
      <c r="C8">
        <v>50</v>
      </c>
      <c r="D8" s="22" t="s">
        <v>75</v>
      </c>
      <c r="E8">
        <v>8</v>
      </c>
      <c r="F8" s="22" t="s">
        <v>88</v>
      </c>
      <c r="H8" s="22" t="s">
        <v>71</v>
      </c>
      <c r="I8">
        <v>3</v>
      </c>
      <c r="J8" s="22" t="s">
        <v>72</v>
      </c>
      <c r="K8">
        <v>1</v>
      </c>
    </row>
    <row r="9" spans="1:11">
      <c r="A9">
        <v>8</v>
      </c>
      <c r="B9" s="22" t="s">
        <v>59</v>
      </c>
      <c r="C9">
        <v>50</v>
      </c>
      <c r="D9" s="22" t="s">
        <v>57</v>
      </c>
      <c r="E9">
        <v>1</v>
      </c>
      <c r="F9" s="22" t="s">
        <v>89</v>
      </c>
      <c r="H9" s="22" t="s">
        <v>38</v>
      </c>
      <c r="I9">
        <v>102</v>
      </c>
      <c r="J9" s="22" t="s">
        <v>76</v>
      </c>
      <c r="K9">
        <v>1</v>
      </c>
    </row>
    <row r="10" spans="1:11">
      <c r="A10">
        <v>9</v>
      </c>
      <c r="B10" s="22" t="s">
        <v>82</v>
      </c>
      <c r="C10">
        <v>50</v>
      </c>
      <c r="D10" s="22" t="s">
        <v>52</v>
      </c>
      <c r="E10">
        <v>125</v>
      </c>
      <c r="F10" s="22" t="s">
        <v>90</v>
      </c>
      <c r="H10" s="22" t="s">
        <v>87</v>
      </c>
      <c r="J10" s="22" t="s">
        <v>77</v>
      </c>
      <c r="K10">
        <v>1</v>
      </c>
    </row>
    <row r="11" spans="1:11">
      <c r="A11" t="s">
        <v>2</v>
      </c>
      <c r="C11">
        <f>C1-SUM(C2:C10)</f>
        <v>114</v>
      </c>
      <c r="E11">
        <f>E1-SUM(E2:E10)</f>
        <v>49</v>
      </c>
      <c r="G11">
        <f>G1-SUM(G2:G10)</f>
        <v>36</v>
      </c>
      <c r="I11">
        <f>I1-SUM(I2:I10)</f>
        <v>0</v>
      </c>
      <c r="K11">
        <f>K1-SUM(K2:K10)</f>
        <v>123</v>
      </c>
    </row>
    <row r="13" spans="1:11">
      <c r="B13" s="22" t="s">
        <v>51</v>
      </c>
      <c r="D13" s="22" t="s">
        <v>73</v>
      </c>
      <c r="F13" s="22" t="s">
        <v>54</v>
      </c>
      <c r="H13" s="22" t="s">
        <v>66</v>
      </c>
      <c r="J13" s="22" t="s">
        <v>77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FANTAGIRO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2011-05-31T18:32:33Z</dcterms:modified>
</cp:coreProperties>
</file>