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65" yWindow="180" windowWidth="14940" windowHeight="9150"/>
  </bookViews>
  <sheets>
    <sheet name="FANTAGIRO" sheetId="1" r:id="rId1"/>
    <sheet name="ASTA" sheetId="4" r:id="rId2"/>
  </sheets>
  <definedNames>
    <definedName name="_xlnm._FilterDatabase" localSheetId="0" hidden="1">FANTAGIRO!$A$76:$B$81</definedName>
  </definedNames>
  <calcPr calcId="125725"/>
</workbook>
</file>

<file path=xl/calcChain.xml><?xml version="1.0" encoding="utf-8"?>
<calcChain xmlns="http://schemas.openxmlformats.org/spreadsheetml/2006/main">
  <c r="W61" i="1"/>
  <c r="W55"/>
  <c r="W37"/>
  <c r="W29"/>
  <c r="W49"/>
  <c r="W46"/>
  <c r="W73"/>
  <c r="W68"/>
  <c r="W25"/>
  <c r="W18"/>
  <c r="W23"/>
  <c r="W13"/>
  <c r="V49"/>
  <c r="V55"/>
  <c r="V23"/>
  <c r="V18"/>
  <c r="V46"/>
  <c r="V48" s="1"/>
  <c r="V63"/>
  <c r="V70"/>
  <c r="V17"/>
  <c r="V69"/>
  <c r="V39"/>
  <c r="V12"/>
  <c r="V13" s="1"/>
  <c r="V24"/>
  <c r="V25" s="1"/>
  <c r="V36"/>
  <c r="V37" s="1"/>
  <c r="V60"/>
  <c r="V61" s="1"/>
  <c r="V72"/>
  <c r="V73" s="1"/>
  <c r="U40"/>
  <c r="U55"/>
  <c r="U15"/>
  <c r="U46"/>
  <c r="U18"/>
  <c r="U27"/>
  <c r="U3"/>
  <c r="U5"/>
  <c r="U12" s="1"/>
  <c r="U13" s="1"/>
  <c r="U42"/>
  <c r="U48" s="1"/>
  <c r="U49" s="1"/>
  <c r="U16"/>
  <c r="U24"/>
  <c r="U25" s="1"/>
  <c r="U53"/>
  <c r="U52"/>
  <c r="U23"/>
  <c r="U36"/>
  <c r="U37" s="1"/>
  <c r="U60"/>
  <c r="U61" s="1"/>
  <c r="U72"/>
  <c r="U73" s="1"/>
  <c r="T4"/>
  <c r="T47"/>
  <c r="T48" s="1"/>
  <c r="T49" s="1"/>
  <c r="T55"/>
  <c r="T29"/>
  <c r="T36" s="1"/>
  <c r="T37" s="1"/>
  <c r="T46"/>
  <c r="T15"/>
  <c r="T18"/>
  <c r="T24" s="1"/>
  <c r="T25" s="1"/>
  <c r="T30"/>
  <c r="T52"/>
  <c r="T23"/>
  <c r="T16"/>
  <c r="T53"/>
  <c r="T42"/>
  <c r="T5"/>
  <c r="T27"/>
  <c r="T12"/>
  <c r="T13" s="1"/>
  <c r="T60"/>
  <c r="T61" s="1"/>
  <c r="T72"/>
  <c r="T73" s="1"/>
  <c r="S40"/>
  <c r="S55"/>
  <c r="S68"/>
  <c r="S72" s="1"/>
  <c r="S73" s="1"/>
  <c r="S42"/>
  <c r="S46"/>
  <c r="S43"/>
  <c r="S47"/>
  <c r="S44"/>
  <c r="S12"/>
  <c r="S13" s="1"/>
  <c r="S24"/>
  <c r="S25" s="1"/>
  <c r="S36"/>
  <c r="S37" s="1"/>
  <c r="S60"/>
  <c r="S61" s="1"/>
  <c r="R55"/>
  <c r="R42"/>
  <c r="R48" s="1"/>
  <c r="R49" s="1"/>
  <c r="R46"/>
  <c r="R18"/>
  <c r="R24" s="1"/>
  <c r="R25" s="1"/>
  <c r="R52"/>
  <c r="R53"/>
  <c r="R16"/>
  <c r="R23"/>
  <c r="R5"/>
  <c r="R15"/>
  <c r="R12"/>
  <c r="R13" s="1"/>
  <c r="R36"/>
  <c r="R37" s="1"/>
  <c r="R60"/>
  <c r="R61" s="1"/>
  <c r="R72"/>
  <c r="R73" s="1"/>
  <c r="Q46"/>
  <c r="Q23"/>
  <c r="Q30"/>
  <c r="Q29"/>
  <c r="Q11"/>
  <c r="Q12"/>
  <c r="Q13" s="1"/>
  <c r="Q24"/>
  <c r="Q25" s="1"/>
  <c r="Q36"/>
  <c r="Q37" s="1"/>
  <c r="Q48"/>
  <c r="Q49" s="1"/>
  <c r="Q60"/>
  <c r="Q61" s="1"/>
  <c r="Q72"/>
  <c r="Q73" s="1"/>
  <c r="P19"/>
  <c r="P54"/>
  <c r="P60" s="1"/>
  <c r="P61" s="1"/>
  <c r="P71"/>
  <c r="P42"/>
  <c r="P46"/>
  <c r="P48" s="1"/>
  <c r="P49" s="1"/>
  <c r="P18"/>
  <c r="P53"/>
  <c r="P16"/>
  <c r="P27"/>
  <c r="P29"/>
  <c r="P36" s="1"/>
  <c r="P37" s="1"/>
  <c r="P15"/>
  <c r="P72"/>
  <c r="P73" s="1"/>
  <c r="P12"/>
  <c r="P13" s="1"/>
  <c r="O66"/>
  <c r="O58"/>
  <c r="O41"/>
  <c r="O45"/>
  <c r="O55"/>
  <c r="O5"/>
  <c r="O12" s="1"/>
  <c r="O13" s="1"/>
  <c r="O64"/>
  <c r="O18"/>
  <c r="O46"/>
  <c r="O42"/>
  <c r="O54"/>
  <c r="O16"/>
  <c r="O15"/>
  <c r="O23"/>
  <c r="O72"/>
  <c r="O73" s="1"/>
  <c r="O36"/>
  <c r="O37" s="1"/>
  <c r="O60"/>
  <c r="O61" s="1"/>
  <c r="N41"/>
  <c r="N68"/>
  <c r="N44"/>
  <c r="N47"/>
  <c r="N48" s="1"/>
  <c r="N49" s="1"/>
  <c r="N43"/>
  <c r="N71"/>
  <c r="N45"/>
  <c r="N6"/>
  <c r="N12" s="1"/>
  <c r="N13" s="1"/>
  <c r="N66"/>
  <c r="N72" s="1"/>
  <c r="N73" s="1"/>
  <c r="N24"/>
  <c r="N25" s="1"/>
  <c r="N36"/>
  <c r="N37" s="1"/>
  <c r="N60"/>
  <c r="N61" s="1"/>
  <c r="M20"/>
  <c r="M30"/>
  <c r="M36" s="1"/>
  <c r="M37" s="1"/>
  <c r="M46"/>
  <c r="M19"/>
  <c r="M11"/>
  <c r="M12"/>
  <c r="M13" s="1"/>
  <c r="M24"/>
  <c r="M25" s="1"/>
  <c r="M48"/>
  <c r="M49" s="1"/>
  <c r="M60"/>
  <c r="M61" s="1"/>
  <c r="M72"/>
  <c r="M73" s="1"/>
  <c r="L68"/>
  <c r="L69"/>
  <c r="L45"/>
  <c r="L71"/>
  <c r="L47"/>
  <c r="L48" s="1"/>
  <c r="L49" s="1"/>
  <c r="L44"/>
  <c r="L13"/>
  <c r="L12"/>
  <c r="L24"/>
  <c r="L25" s="1"/>
  <c r="L36"/>
  <c r="L37" s="1"/>
  <c r="L60"/>
  <c r="L61" s="1"/>
  <c r="L72"/>
  <c r="L73" s="1"/>
  <c r="K7"/>
  <c r="K55"/>
  <c r="K64"/>
  <c r="K46"/>
  <c r="K18"/>
  <c r="K42"/>
  <c r="K27"/>
  <c r="K36" s="1"/>
  <c r="K37" s="1"/>
  <c r="K16"/>
  <c r="K5"/>
  <c r="K19"/>
  <c r="K24"/>
  <c r="K25" s="1"/>
  <c r="K12"/>
  <c r="K13" s="1"/>
  <c r="K48"/>
  <c r="K49" s="1"/>
  <c r="K60"/>
  <c r="K61" s="1"/>
  <c r="K72"/>
  <c r="K73" s="1"/>
  <c r="J46"/>
  <c r="J48" s="1"/>
  <c r="J49" s="1"/>
  <c r="J19"/>
  <c r="J71"/>
  <c r="J10"/>
  <c r="J12" s="1"/>
  <c r="J13" s="1"/>
  <c r="J72"/>
  <c r="J73" s="1"/>
  <c r="J60"/>
  <c r="J61" s="1"/>
  <c r="J37"/>
  <c r="J36"/>
  <c r="J24"/>
  <c r="J25" s="1"/>
  <c r="I67"/>
  <c r="I55"/>
  <c r="I64"/>
  <c r="I72" s="1"/>
  <c r="I73" s="1"/>
  <c r="I18"/>
  <c r="I46"/>
  <c r="I15"/>
  <c r="I52"/>
  <c r="I48"/>
  <c r="I49" s="1"/>
  <c r="I16"/>
  <c r="I4"/>
  <c r="I23"/>
  <c r="I24" s="1"/>
  <c r="I25" s="1"/>
  <c r="I5"/>
  <c r="I12" s="1"/>
  <c r="I13" s="1"/>
  <c r="I60"/>
  <c r="I61" s="1"/>
  <c r="I37"/>
  <c r="I36"/>
  <c r="H18"/>
  <c r="H64"/>
  <c r="H72" s="1"/>
  <c r="H73" s="1"/>
  <c r="H46"/>
  <c r="H16"/>
  <c r="H53"/>
  <c r="H60" s="1"/>
  <c r="H61" s="1"/>
  <c r="H42"/>
  <c r="H5"/>
  <c r="H12" s="1"/>
  <c r="H13" s="1"/>
  <c r="H54"/>
  <c r="H15"/>
  <c r="H36"/>
  <c r="H37" s="1"/>
  <c r="G63"/>
  <c r="C68"/>
  <c r="B65"/>
  <c r="D41"/>
  <c r="G28"/>
  <c r="G57"/>
  <c r="G9"/>
  <c r="S48" l="1"/>
  <c r="S49" s="1"/>
  <c r="P24"/>
  <c r="P25" s="1"/>
  <c r="O48"/>
  <c r="O49" s="1"/>
  <c r="O24"/>
  <c r="O25" s="1"/>
  <c r="H48"/>
  <c r="H49" s="1"/>
  <c r="H24"/>
  <c r="H25" s="1"/>
  <c r="G19"/>
  <c r="G10"/>
  <c r="G7"/>
  <c r="G12" s="1"/>
  <c r="G13" s="1"/>
  <c r="G72"/>
  <c r="G24"/>
  <c r="G25" s="1"/>
  <c r="G36"/>
  <c r="G37" s="1"/>
  <c r="G48"/>
  <c r="G60"/>
  <c r="G61" s="1"/>
  <c r="F68"/>
  <c r="F41"/>
  <c r="F48" s="1"/>
  <c r="F66"/>
  <c r="F45"/>
  <c r="F71"/>
  <c r="F6"/>
  <c r="F67"/>
  <c r="F12"/>
  <c r="F13" s="1"/>
  <c r="F24"/>
  <c r="F25" s="1"/>
  <c r="F37"/>
  <c r="F36"/>
  <c r="F61"/>
  <c r="F60"/>
  <c r="E65"/>
  <c r="E9"/>
  <c r="E12" s="1"/>
  <c r="E13" s="1"/>
  <c r="E24"/>
  <c r="E25" s="1"/>
  <c r="E37"/>
  <c r="E36"/>
  <c r="E48"/>
  <c r="E60"/>
  <c r="E61" s="1"/>
  <c r="E72"/>
  <c r="E17"/>
  <c r="D9"/>
  <c r="D17"/>
  <c r="D65"/>
  <c r="D40"/>
  <c r="D57"/>
  <c r="D28"/>
  <c r="D36" s="1"/>
  <c r="D37" s="1"/>
  <c r="D66"/>
  <c r="D45"/>
  <c r="D12"/>
  <c r="D13" s="1"/>
  <c r="D58"/>
  <c r="D24"/>
  <c r="D25" s="1"/>
  <c r="D60"/>
  <c r="D61" s="1"/>
  <c r="D72"/>
  <c r="C69"/>
  <c r="C65"/>
  <c r="C20"/>
  <c r="C67"/>
  <c r="C28"/>
  <c r="C66"/>
  <c r="C44"/>
  <c r="C9"/>
  <c r="C41"/>
  <c r="A79"/>
  <c r="B17"/>
  <c r="B69"/>
  <c r="B39"/>
  <c r="B70"/>
  <c r="F72" l="1"/>
  <c r="D48"/>
  <c r="D49" s="1"/>
  <c r="E49" s="1"/>
  <c r="F49" s="1"/>
  <c r="G49" s="1"/>
  <c r="B13" i="4"/>
  <c r="D13"/>
  <c r="F13"/>
  <c r="H13"/>
  <c r="J13"/>
  <c r="L13"/>
  <c r="C72" i="1" l="1"/>
  <c r="B72"/>
  <c r="B73" s="1"/>
  <c r="W71"/>
  <c r="W70"/>
  <c r="W69"/>
  <c r="W67"/>
  <c r="W66"/>
  <c r="W65"/>
  <c r="W64"/>
  <c r="W63"/>
  <c r="C73" l="1"/>
  <c r="D73" s="1"/>
  <c r="E73" s="1"/>
  <c r="F73" s="1"/>
  <c r="G73" s="1"/>
  <c r="W72"/>
  <c r="B79" s="1"/>
  <c r="W59" l="1"/>
  <c r="W58"/>
  <c r="W57"/>
  <c r="W56"/>
  <c r="W54"/>
  <c r="W53"/>
  <c r="W52"/>
  <c r="W51"/>
  <c r="W47"/>
  <c r="W45"/>
  <c r="W44"/>
  <c r="W43"/>
  <c r="W42"/>
  <c r="W41"/>
  <c r="W40"/>
  <c r="W39"/>
  <c r="W35"/>
  <c r="W34"/>
  <c r="W33"/>
  <c r="W32"/>
  <c r="W31"/>
  <c r="W30"/>
  <c r="W28"/>
  <c r="W27"/>
  <c r="W22"/>
  <c r="W21"/>
  <c r="W20"/>
  <c r="W19"/>
  <c r="W17"/>
  <c r="W16"/>
  <c r="W15"/>
  <c r="W11"/>
  <c r="W10"/>
  <c r="W9"/>
  <c r="W8"/>
  <c r="W7"/>
  <c r="W6"/>
  <c r="W5"/>
  <c r="W4"/>
  <c r="A80"/>
  <c r="A77"/>
  <c r="A82"/>
  <c r="A78"/>
  <c r="A81"/>
  <c r="C24" l="1"/>
  <c r="B48"/>
  <c r="B49" s="1"/>
  <c r="C48"/>
  <c r="B36"/>
  <c r="B37" s="1"/>
  <c r="C36"/>
  <c r="B12"/>
  <c r="B13" s="1"/>
  <c r="C12"/>
  <c r="W3"/>
  <c r="B60"/>
  <c r="B61" s="1"/>
  <c r="B24"/>
  <c r="B25" s="1"/>
  <c r="C60"/>
  <c r="C25" l="1"/>
  <c r="W48"/>
  <c r="B77" s="1"/>
  <c r="W60"/>
  <c r="B80" s="1"/>
  <c r="W24"/>
  <c r="B78" s="1"/>
  <c r="C13"/>
  <c r="W12"/>
  <c r="B81" s="1"/>
  <c r="C61"/>
  <c r="C49"/>
  <c r="W36"/>
  <c r="B82" s="1"/>
  <c r="C37"/>
  <c r="C82" l="1"/>
  <c r="C79"/>
  <c r="C81"/>
  <c r="C78"/>
  <c r="C80"/>
</calcChain>
</file>

<file path=xl/sharedStrings.xml><?xml version="1.0" encoding="utf-8"?>
<sst xmlns="http://schemas.openxmlformats.org/spreadsheetml/2006/main" count="199" uniqueCount="166">
  <si>
    <t>Bonaz</t>
  </si>
  <si>
    <t>Kalle</t>
  </si>
  <si>
    <t>TOT</t>
  </si>
  <si>
    <t>PARZIALI</t>
  </si>
  <si>
    <t xml:space="preserve">CLASSIFICA </t>
  </si>
  <si>
    <t>REGOLAMENTO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</si>
  <si>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</si>
  <si>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</si>
  <si>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</si>
  <si>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</si>
  <si>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</si>
  <si>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</si>
  <si>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</si>
  <si>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</si>
  <si>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Prima maglia</t>
  </si>
  <si>
    <t>Mantenimento</t>
  </si>
  <si>
    <t>1°</t>
  </si>
  <si>
    <t>2°</t>
  </si>
  <si>
    <t>3°</t>
  </si>
  <si>
    <t>Iaschi</t>
  </si>
  <si>
    <t>Ogni corridore puo vestire e di conseguenza fare punti in una tappa</t>
  </si>
  <si>
    <t>Generale</t>
  </si>
  <si>
    <t>Montagna</t>
  </si>
  <si>
    <t>Punti</t>
  </si>
  <si>
    <t xml:space="preserve">con una maglia sola (quella piu importante nell'ordine qua sopra) </t>
  </si>
  <si>
    <t>note:</t>
  </si>
  <si>
    <t>ROSA</t>
  </si>
  <si>
    <t>se un corridore si piazza in piu classifiche</t>
  </si>
  <si>
    <t>prende i punti anche delle altre classifiche</t>
  </si>
  <si>
    <t>non piu solo i punti di quella piu importante</t>
  </si>
  <si>
    <t>Vene</t>
  </si>
  <si>
    <t xml:space="preserve">meglio piazzato nella classifica </t>
  </si>
  <si>
    <t>della maglia rosa</t>
  </si>
  <si>
    <t xml:space="preserve">In caso di parimerito vince chi ha il corridore </t>
  </si>
  <si>
    <t>Regolamento maglie</t>
  </si>
  <si>
    <t>per le maglie finali</t>
  </si>
  <si>
    <t>BIANCA</t>
  </si>
  <si>
    <t>Giovani</t>
  </si>
  <si>
    <t>Pozzovivo</t>
  </si>
  <si>
    <t>Modolo</t>
  </si>
  <si>
    <t>Kreuziger</t>
  </si>
  <si>
    <t>Farrar</t>
  </si>
  <si>
    <t>Cavendish</t>
  </si>
  <si>
    <t>Sella</t>
  </si>
  <si>
    <t>Rujano</t>
  </si>
  <si>
    <t>Scarponi</t>
  </si>
  <si>
    <t>Agnoli</t>
  </si>
  <si>
    <t>Visconti</t>
  </si>
  <si>
    <t>Gatto</t>
  </si>
  <si>
    <t>Gadret</t>
  </si>
  <si>
    <t>Belletti</t>
  </si>
  <si>
    <t>Seeldraiers</t>
  </si>
  <si>
    <t>Feillu</t>
  </si>
  <si>
    <t>Serpa</t>
  </si>
  <si>
    <t>Ferrari</t>
  </si>
  <si>
    <t>ROSSA</t>
  </si>
  <si>
    <t>NERA</t>
  </si>
  <si>
    <t>Ultimo</t>
  </si>
  <si>
    <t>PT</t>
  </si>
  <si>
    <t>FANTAGIRO 2012 (Memorial Maglia Verde)</t>
  </si>
  <si>
    <t>Andrea</t>
  </si>
  <si>
    <t>AZZURRA</t>
  </si>
  <si>
    <t>Lastras</t>
  </si>
  <si>
    <t>Cataldo</t>
  </si>
  <si>
    <t>De negri</t>
  </si>
  <si>
    <t>Veikkanen</t>
  </si>
  <si>
    <t>Vicioso</t>
  </si>
  <si>
    <t>Ochoa</t>
  </si>
  <si>
    <t>Van poppel</t>
  </si>
  <si>
    <t>Tosatto</t>
  </si>
  <si>
    <t>Haedo Lucas</t>
  </si>
  <si>
    <t>Chicchi</t>
  </si>
  <si>
    <t>Flecha X</t>
  </si>
  <si>
    <t>Vandevelde</t>
  </si>
  <si>
    <t>De Gent</t>
  </si>
  <si>
    <t>Kusinski</t>
  </si>
  <si>
    <t>Hesjedal</t>
  </si>
  <si>
    <t>Larsson</t>
  </si>
  <si>
    <t>Ventoso</t>
  </si>
  <si>
    <t>Haedo Jose</t>
  </si>
  <si>
    <t>Demare</t>
  </si>
  <si>
    <t>Geraint</t>
  </si>
  <si>
    <t>Garate</t>
  </si>
  <si>
    <t>De Clerque</t>
  </si>
  <si>
    <t>Bonnet</t>
  </si>
  <si>
    <t>Vanendert</t>
  </si>
  <si>
    <t>Bennati</t>
  </si>
  <si>
    <t>Pozzato</t>
  </si>
  <si>
    <t>Ballan</t>
  </si>
  <si>
    <t>Uran Uran</t>
  </si>
  <si>
    <t>Renshaw</t>
  </si>
  <si>
    <t>Casar</t>
  </si>
  <si>
    <t>Rodriguez Olivier Joaquin</t>
  </si>
  <si>
    <t>Schleck</t>
  </si>
  <si>
    <t>Basso</t>
  </si>
  <si>
    <t>Phinney X</t>
  </si>
  <si>
    <t>Pirazzi</t>
  </si>
  <si>
    <t>Rasmussen X</t>
  </si>
  <si>
    <t>Nieve</t>
  </si>
  <si>
    <t>Goss</t>
  </si>
  <si>
    <t>Tiralongo</t>
  </si>
  <si>
    <t>Hushovd X</t>
  </si>
  <si>
    <t>Cunego</t>
  </si>
  <si>
    <t>Guardini</t>
  </si>
  <si>
    <t>Malori</t>
  </si>
  <si>
    <t>Dupont</t>
  </si>
  <si>
    <t>Ulissi</t>
  </si>
  <si>
    <t>Pinotti X</t>
  </si>
  <si>
    <t>Venerdì</t>
  </si>
  <si>
    <t>Viviani</t>
  </si>
  <si>
    <t>PINOTTI Marco</t>
  </si>
  <si>
    <t>GUARDINI Andrea</t>
  </si>
  <si>
    <t>BASSO Ivan</t>
  </si>
  <si>
    <t>VANENDERT Dennis</t>
  </si>
  <si>
    <t>FERRARI Roberto</t>
  </si>
  <si>
    <t>DEMARE Arnaud</t>
  </si>
  <si>
    <t>HESJEDAL Ryder</t>
  </si>
  <si>
    <t>CHICCHI Francesco</t>
  </si>
  <si>
    <t>ULISSI Diego</t>
  </si>
  <si>
    <t>CUNEGO Damiano</t>
  </si>
  <si>
    <t>NIEVE ITURALDE Mikel</t>
  </si>
  <si>
    <t>SCHLECK Frank</t>
  </si>
  <si>
    <t>URAN URAN Rigoberto</t>
  </si>
  <si>
    <t>SANTAMBROGIO Mauro</t>
  </si>
  <si>
    <t>FEILLU Romain</t>
  </si>
  <si>
    <t>HAEDO Juan Jose'</t>
  </si>
  <si>
    <t>KUSCHYNSKI Aleksandr</t>
  </si>
  <si>
    <t>SCARPONI Michele</t>
  </si>
  <si>
    <t>GADRET John</t>
  </si>
  <si>
    <t>RASMUSSEN Alex</t>
  </si>
  <si>
    <t>RODRIGUEZ OLIVER Joaquin</t>
  </si>
  <si>
    <t>VISCONTI Giovanni</t>
  </si>
  <si>
    <t>BONNET William</t>
  </si>
  <si>
    <t>DE CLERCQ Bart</t>
  </si>
  <si>
    <t>AGNOLI Valerio</t>
  </si>
  <si>
    <t>DE GENDT Thomas</t>
  </si>
  <si>
    <t>KREUZIGER Roman</t>
  </si>
  <si>
    <t>HUSHOVD Thor</t>
  </si>
  <si>
    <t>PIRAZZI Stefano</t>
  </si>
  <si>
    <t>CASAR Sandy</t>
  </si>
  <si>
    <t>BALLAN Alessandro</t>
  </si>
  <si>
    <t>SELLA Emanuele</t>
  </si>
  <si>
    <t>GARATE Juan Manuel</t>
  </si>
  <si>
    <t>VANDEVELDE Christian</t>
  </si>
  <si>
    <t>SERPA PEREZ Jose Rodolfo</t>
  </si>
  <si>
    <t>DUPONT Hubert</t>
  </si>
  <si>
    <t>RUJANO GUILLEN Jose'</t>
  </si>
  <si>
    <t>POZZOVIVO Domenico</t>
  </si>
  <si>
    <t>MODOLO Sacha</t>
  </si>
  <si>
    <t>POZZATO Filippo</t>
  </si>
  <si>
    <t>GATTO Oscar</t>
  </si>
  <si>
    <t>FARRAR Tyler</t>
  </si>
  <si>
    <t>VENTOSO ALBERDI Francisco J.</t>
  </si>
  <si>
    <t>FLECHA GIANNONI Juan Antonio</t>
  </si>
  <si>
    <t>TIRALONGO Paolo</t>
  </si>
  <si>
    <t>RENSHAW Mark</t>
  </si>
  <si>
    <t>BENNATI Daniele</t>
  </si>
  <si>
    <t>THOMAS Geraint</t>
  </si>
  <si>
    <t>LARSSON Gustav Erik</t>
  </si>
  <si>
    <t>BELLETTI Manuel</t>
  </si>
  <si>
    <t>Santambrogio X</t>
  </si>
  <si>
    <t>MALORI Adriano</t>
  </si>
  <si>
    <t>PHINNEY Taylor</t>
  </si>
  <si>
    <t>CAVENDISH Mark</t>
  </si>
  <si>
    <t>GOSS Matthew Harley</t>
  </si>
  <si>
    <t xml:space="preserve"> 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</si>
</sst>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4" tint="0.39997558519241921"/>
      <name val="Arial"/>
      <family val="2"/>
    </font>
    <font>
      <b/>
      <sz val="9"/>
      <color rgb="FFFF0066"/>
      <name val="Arial"/>
      <family val="2"/>
    </font>
    <font>
      <b/>
      <sz val="10"/>
      <color rgb="FFFF0000"/>
      <name val="Arial"/>
      <family val="2"/>
    </font>
    <font>
      <b/>
      <sz val="9"/>
      <color rgb="FF002060"/>
      <name val="Arial"/>
      <family val="2"/>
    </font>
    <font>
      <b/>
      <sz val="9"/>
      <color rgb="FFFF3399"/>
      <name val="Arial"/>
      <family val="2"/>
    </font>
    <font>
      <b/>
      <sz val="9"/>
      <color rgb="FF0070C0"/>
      <name val="Arial"/>
      <family val="2"/>
    </font>
    <font>
      <sz val="10"/>
      <color theme="0" tint="-0.249977111117893"/>
      <name val="Arial"/>
      <family val="2"/>
    </font>
    <font>
      <b/>
      <sz val="8"/>
      <name val="Arial"/>
      <family val="2"/>
    </font>
    <font>
      <b/>
      <sz val="8"/>
      <color rgb="FFFF3399"/>
      <name val="Arial"/>
      <family val="2"/>
    </font>
    <font>
      <b/>
      <sz val="9"/>
      <color theme="0"/>
      <name val="Arial"/>
      <family val="2"/>
    </font>
    <font>
      <b/>
      <sz val="8"/>
      <color theme="0" tint="-0.499984740745262"/>
      <name val="Arial"/>
      <family val="2"/>
    </font>
    <font>
      <b/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/>
    <xf numFmtId="0" fontId="12" fillId="0" borderId="0" xfId="0" applyFont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0" fontId="10" fillId="0" borderId="0" xfId="0" applyFont="1"/>
    <xf numFmtId="0" fontId="14" fillId="0" borderId="0" xfId="0" applyFont="1"/>
    <xf numFmtId="0" fontId="15" fillId="5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5" fillId="0" borderId="0" xfId="0" applyFont="1" applyFill="1"/>
    <xf numFmtId="0" fontId="16" fillId="0" borderId="0" xfId="0" applyFont="1"/>
    <xf numFmtId="0" fontId="8" fillId="0" borderId="0" xfId="1"/>
    <xf numFmtId="0" fontId="8" fillId="0" borderId="0" xfId="1" applyFont="1"/>
    <xf numFmtId="0" fontId="13" fillId="0" borderId="0" xfId="1" applyFont="1"/>
    <xf numFmtId="0" fontId="8" fillId="6" borderId="0" xfId="1" applyFill="1"/>
    <xf numFmtId="0" fontId="8" fillId="6" borderId="0" xfId="1" applyFont="1" applyFill="1"/>
    <xf numFmtId="0" fontId="17" fillId="0" borderId="0" xfId="1" applyFont="1"/>
    <xf numFmtId="0" fontId="18" fillId="0" borderId="0" xfId="0" applyFont="1" applyFill="1" applyAlignment="1">
      <alignment horizontal="center"/>
    </xf>
    <xf numFmtId="0" fontId="18" fillId="0" borderId="0" xfId="0" applyFont="1"/>
    <xf numFmtId="0" fontId="19" fillId="0" borderId="0" xfId="0" applyFont="1"/>
    <xf numFmtId="0" fontId="15" fillId="0" borderId="0" xfId="0" applyFont="1" applyFill="1" applyAlignment="1">
      <alignment horizontal="center"/>
    </xf>
    <xf numFmtId="0" fontId="20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1" fillId="0" borderId="0" xfId="0" applyFont="1"/>
    <xf numFmtId="0" fontId="11" fillId="0" borderId="0" xfId="0" applyFont="1" applyAlignment="1">
      <alignment horizontal="center"/>
    </xf>
    <xf numFmtId="0" fontId="14" fillId="0" borderId="0" xfId="0" applyFont="1" applyFill="1" applyAlignment="1">
      <alignment horizontal="center"/>
    </xf>
    <xf numFmtId="0" fontId="22" fillId="0" borderId="0" xfId="0" applyFont="1" applyFill="1"/>
  </cellXfs>
  <cellStyles count="2">
    <cellStyle name="Normale" xfId="0" builtinId="0"/>
    <cellStyle name="Normale 2" xfId="1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8799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FANTAGIRO!$A$2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rgbClr val="0070C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FANTAGIRO!$W$12</c:f>
              <c:numCache>
                <c:formatCode>General</c:formatCode>
                <c:ptCount val="1"/>
                <c:pt idx="0">
                  <c:v>198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00660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FANTAGIRO!$W$24</c:f>
              <c:numCache>
                <c:formatCode>General</c:formatCode>
                <c:ptCount val="1"/>
                <c:pt idx="0">
                  <c:v>782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chemeClr val="tx1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FANTAGIRO!$W$36</c:f>
              <c:numCache>
                <c:formatCode>General</c:formatCode>
                <c:ptCount val="1"/>
                <c:pt idx="0">
                  <c:v>159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FF3399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FANTAGIRO!$W$48</c:f>
              <c:numCache>
                <c:formatCode>General</c:formatCode>
                <c:ptCount val="1"/>
                <c:pt idx="0">
                  <c:v>833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FFC00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FANTAGIRO!$W$60</c:f>
              <c:numCache>
                <c:formatCode>General</c:formatCode>
                <c:ptCount val="1"/>
                <c:pt idx="0">
                  <c:v>305</c:v>
                </c:pt>
              </c:numCache>
            </c:numRef>
          </c:val>
        </c:ser>
        <c:ser>
          <c:idx val="5"/>
          <c:order val="5"/>
          <c:tx>
            <c:strRef>
              <c:f>FANTAGIRO!$A$62</c:f>
              <c:strCache>
                <c:ptCount val="1"/>
                <c:pt idx="0">
                  <c:v>Andrea</c:v>
                </c:pt>
              </c:strCache>
            </c:strRef>
          </c:tx>
          <c:spPr>
            <a:solidFill>
              <a:srgbClr val="FF0000"/>
            </a:solidFill>
          </c:spPr>
          <c:dLbls>
            <c:dLbl>
              <c:idx val="0"/>
              <c:layout/>
              <c:showVal val="1"/>
            </c:dLbl>
            <c:delete val="1"/>
          </c:dLbls>
          <c:val>
            <c:numRef>
              <c:f>FANTAGIRO!$W$72</c:f>
              <c:numCache>
                <c:formatCode>General</c:formatCode>
                <c:ptCount val="1"/>
                <c:pt idx="0">
                  <c:v>663</c:v>
                </c:pt>
              </c:numCache>
            </c:numRef>
          </c:val>
        </c:ser>
        <c:axId val="56598528"/>
        <c:axId val="56600064"/>
      </c:barChart>
      <c:catAx>
        <c:axId val="56598528"/>
        <c:scaling>
          <c:orientation val="minMax"/>
        </c:scaling>
        <c:delete val="1"/>
        <c:axPos val="b"/>
        <c:numFmt formatCode="General" sourceLinked="1"/>
        <c:tickLblPos val="none"/>
        <c:crossAx val="56600064"/>
        <c:crosses val="autoZero"/>
        <c:auto val="1"/>
        <c:lblAlgn val="ctr"/>
        <c:lblOffset val="100"/>
      </c:catAx>
      <c:valAx>
        <c:axId val="56600064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6598528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378"/>
          <c:y val="0.28052909227930961"/>
          <c:w val="0.14026461416249492"/>
          <c:h val="0.50945661495283356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  <a:ln>
      <a:solidFill>
        <a:schemeClr val="accent2">
          <a:lumMod val="60000"/>
          <a:lumOff val="40000"/>
        </a:schemeClr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6" r="0.750000000000006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FANTAGIRO!$A$2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FANTAGIRO!$B$13:$W$13</c:f>
              <c:numCache>
                <c:formatCode>General</c:formatCode>
                <c:ptCount val="22"/>
                <c:pt idx="0">
                  <c:v>0</c:v>
                </c:pt>
                <c:pt idx="1">
                  <c:v>14</c:v>
                </c:pt>
                <c:pt idx="2">
                  <c:v>36</c:v>
                </c:pt>
                <c:pt idx="3">
                  <c:v>53</c:v>
                </c:pt>
                <c:pt idx="4">
                  <c:v>68</c:v>
                </c:pt>
                <c:pt idx="5">
                  <c:v>74</c:v>
                </c:pt>
                <c:pt idx="6">
                  <c:v>84</c:v>
                </c:pt>
                <c:pt idx="7">
                  <c:v>116</c:v>
                </c:pt>
                <c:pt idx="8">
                  <c:v>141</c:v>
                </c:pt>
                <c:pt idx="9">
                  <c:v>145</c:v>
                </c:pt>
                <c:pt idx="10">
                  <c:v>145</c:v>
                </c:pt>
                <c:pt idx="11">
                  <c:v>151</c:v>
                </c:pt>
                <c:pt idx="12">
                  <c:v>165</c:v>
                </c:pt>
                <c:pt idx="13">
                  <c:v>172</c:v>
                </c:pt>
                <c:pt idx="14">
                  <c:v>172</c:v>
                </c:pt>
                <c:pt idx="15">
                  <c:v>177</c:v>
                </c:pt>
                <c:pt idx="16">
                  <c:v>187</c:v>
                </c:pt>
                <c:pt idx="17">
                  <c:v>187</c:v>
                </c:pt>
                <c:pt idx="18">
                  <c:v>189</c:v>
                </c:pt>
                <c:pt idx="19">
                  <c:v>198</c:v>
                </c:pt>
                <c:pt idx="20">
                  <c:v>198</c:v>
                </c:pt>
                <c:pt idx="21">
                  <c:v>198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FANTAGIRO!$B$25:$W$25</c:f>
              <c:numCache>
                <c:formatCode>General</c:formatCode>
                <c:ptCount val="22"/>
                <c:pt idx="0">
                  <c:v>21</c:v>
                </c:pt>
                <c:pt idx="1">
                  <c:v>33</c:v>
                </c:pt>
                <c:pt idx="2">
                  <c:v>43</c:v>
                </c:pt>
                <c:pt idx="3">
                  <c:v>68</c:v>
                </c:pt>
                <c:pt idx="4">
                  <c:v>68</c:v>
                </c:pt>
                <c:pt idx="5">
                  <c:v>72</c:v>
                </c:pt>
                <c:pt idx="6">
                  <c:v>112</c:v>
                </c:pt>
                <c:pt idx="7">
                  <c:v>159</c:v>
                </c:pt>
                <c:pt idx="8">
                  <c:v>173</c:v>
                </c:pt>
                <c:pt idx="9">
                  <c:v>241</c:v>
                </c:pt>
                <c:pt idx="10">
                  <c:v>256</c:v>
                </c:pt>
                <c:pt idx="11">
                  <c:v>266</c:v>
                </c:pt>
                <c:pt idx="12">
                  <c:v>281</c:v>
                </c:pt>
                <c:pt idx="13">
                  <c:v>321</c:v>
                </c:pt>
                <c:pt idx="14">
                  <c:v>365</c:v>
                </c:pt>
                <c:pt idx="15">
                  <c:v>381</c:v>
                </c:pt>
                <c:pt idx="16">
                  <c:v>445</c:v>
                </c:pt>
                <c:pt idx="17">
                  <c:v>460</c:v>
                </c:pt>
                <c:pt idx="18">
                  <c:v>521</c:v>
                </c:pt>
                <c:pt idx="19">
                  <c:v>601</c:v>
                </c:pt>
                <c:pt idx="20">
                  <c:v>642</c:v>
                </c:pt>
                <c:pt idx="21">
                  <c:v>782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FANTAGIRO!$B$37:$W$37</c:f>
              <c:numCache>
                <c:formatCode>General</c:formatCode>
                <c:ptCount val="22"/>
                <c:pt idx="0">
                  <c:v>0</c:v>
                </c:pt>
                <c:pt idx="1">
                  <c:v>9</c:v>
                </c:pt>
                <c:pt idx="2">
                  <c:v>19</c:v>
                </c:pt>
                <c:pt idx="3">
                  <c:v>25</c:v>
                </c:pt>
                <c:pt idx="4">
                  <c:v>25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47</c:v>
                </c:pt>
                <c:pt idx="12">
                  <c:v>52</c:v>
                </c:pt>
                <c:pt idx="13">
                  <c:v>52</c:v>
                </c:pt>
                <c:pt idx="14">
                  <c:v>69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116</c:v>
                </c:pt>
                <c:pt idx="19">
                  <c:v>123</c:v>
                </c:pt>
                <c:pt idx="20">
                  <c:v>129</c:v>
                </c:pt>
                <c:pt idx="21">
                  <c:v>159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FF3399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FANTAGIRO!$B$49:$W$49</c:f>
              <c:numCache>
                <c:formatCode>General</c:formatCode>
                <c:ptCount val="22"/>
                <c:pt idx="0">
                  <c:v>8</c:v>
                </c:pt>
                <c:pt idx="1">
                  <c:v>40</c:v>
                </c:pt>
                <c:pt idx="2">
                  <c:v>95</c:v>
                </c:pt>
                <c:pt idx="3">
                  <c:v>111</c:v>
                </c:pt>
                <c:pt idx="4">
                  <c:v>153</c:v>
                </c:pt>
                <c:pt idx="5">
                  <c:v>168</c:v>
                </c:pt>
                <c:pt idx="6">
                  <c:v>213</c:v>
                </c:pt>
                <c:pt idx="7">
                  <c:v>243</c:v>
                </c:pt>
                <c:pt idx="8">
                  <c:v>277</c:v>
                </c:pt>
                <c:pt idx="9">
                  <c:v>308</c:v>
                </c:pt>
                <c:pt idx="10">
                  <c:v>377</c:v>
                </c:pt>
                <c:pt idx="11">
                  <c:v>393</c:v>
                </c:pt>
                <c:pt idx="12">
                  <c:v>438</c:v>
                </c:pt>
                <c:pt idx="13">
                  <c:v>450</c:v>
                </c:pt>
                <c:pt idx="14">
                  <c:v>479</c:v>
                </c:pt>
                <c:pt idx="15">
                  <c:v>496</c:v>
                </c:pt>
                <c:pt idx="16">
                  <c:v>547</c:v>
                </c:pt>
                <c:pt idx="17">
                  <c:v>617</c:v>
                </c:pt>
                <c:pt idx="18">
                  <c:v>657</c:v>
                </c:pt>
                <c:pt idx="19">
                  <c:v>673</c:v>
                </c:pt>
                <c:pt idx="20">
                  <c:v>723</c:v>
                </c:pt>
                <c:pt idx="21">
                  <c:v>833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FANTAGIRO!$B$61:$W$61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28</c:v>
                </c:pt>
                <c:pt idx="3">
                  <c:v>34</c:v>
                </c:pt>
                <c:pt idx="4">
                  <c:v>34</c:v>
                </c:pt>
                <c:pt idx="5">
                  <c:v>24</c:v>
                </c:pt>
                <c:pt idx="6">
                  <c:v>50</c:v>
                </c:pt>
                <c:pt idx="7">
                  <c:v>61</c:v>
                </c:pt>
                <c:pt idx="8">
                  <c:v>67</c:v>
                </c:pt>
                <c:pt idx="9">
                  <c:v>79</c:v>
                </c:pt>
                <c:pt idx="10">
                  <c:v>85</c:v>
                </c:pt>
                <c:pt idx="11">
                  <c:v>91</c:v>
                </c:pt>
                <c:pt idx="12">
                  <c:v>97</c:v>
                </c:pt>
                <c:pt idx="13">
                  <c:v>112</c:v>
                </c:pt>
                <c:pt idx="14">
                  <c:v>113</c:v>
                </c:pt>
                <c:pt idx="15">
                  <c:v>119</c:v>
                </c:pt>
                <c:pt idx="16">
                  <c:v>150</c:v>
                </c:pt>
                <c:pt idx="17">
                  <c:v>160</c:v>
                </c:pt>
                <c:pt idx="18">
                  <c:v>191</c:v>
                </c:pt>
                <c:pt idx="19">
                  <c:v>245</c:v>
                </c:pt>
                <c:pt idx="20">
                  <c:v>255</c:v>
                </c:pt>
                <c:pt idx="21">
                  <c:v>305</c:v>
                </c:pt>
              </c:numCache>
            </c:numRef>
          </c:val>
        </c:ser>
        <c:ser>
          <c:idx val="5"/>
          <c:order val="5"/>
          <c:tx>
            <c:strRef>
              <c:f>FANTAGIRO!$A$62</c:f>
              <c:strCache>
                <c:ptCount val="1"/>
                <c:pt idx="0">
                  <c:v>Andrea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FANTAGIRO!$B$73:$W$73</c:f>
              <c:numCache>
                <c:formatCode>General</c:formatCode>
                <c:ptCount val="22"/>
                <c:pt idx="0">
                  <c:v>82</c:v>
                </c:pt>
                <c:pt idx="1">
                  <c:v>166</c:v>
                </c:pt>
                <c:pt idx="2">
                  <c:v>206</c:v>
                </c:pt>
                <c:pt idx="3">
                  <c:v>221</c:v>
                </c:pt>
                <c:pt idx="4">
                  <c:v>278</c:v>
                </c:pt>
                <c:pt idx="5">
                  <c:v>319</c:v>
                </c:pt>
                <c:pt idx="6">
                  <c:v>360</c:v>
                </c:pt>
                <c:pt idx="7">
                  <c:v>365</c:v>
                </c:pt>
                <c:pt idx="8">
                  <c:v>383</c:v>
                </c:pt>
                <c:pt idx="9">
                  <c:v>396</c:v>
                </c:pt>
                <c:pt idx="10">
                  <c:v>440</c:v>
                </c:pt>
                <c:pt idx="11">
                  <c:v>453</c:v>
                </c:pt>
                <c:pt idx="12">
                  <c:v>513</c:v>
                </c:pt>
                <c:pt idx="13">
                  <c:v>530</c:v>
                </c:pt>
                <c:pt idx="14">
                  <c:v>530</c:v>
                </c:pt>
                <c:pt idx="15">
                  <c:v>540</c:v>
                </c:pt>
                <c:pt idx="16">
                  <c:v>550</c:v>
                </c:pt>
                <c:pt idx="17">
                  <c:v>580</c:v>
                </c:pt>
                <c:pt idx="18">
                  <c:v>590</c:v>
                </c:pt>
                <c:pt idx="19">
                  <c:v>596</c:v>
                </c:pt>
                <c:pt idx="20">
                  <c:v>633</c:v>
                </c:pt>
                <c:pt idx="21">
                  <c:v>663</c:v>
                </c:pt>
              </c:numCache>
            </c:numRef>
          </c:val>
        </c:ser>
        <c:marker val="1"/>
        <c:axId val="56653312"/>
        <c:axId val="56654848"/>
      </c:lineChart>
      <c:catAx>
        <c:axId val="5665331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6654848"/>
        <c:crosses val="autoZero"/>
        <c:auto val="1"/>
        <c:lblAlgn val="ctr"/>
        <c:lblOffset val="100"/>
        <c:tickLblSkip val="1"/>
        <c:tickMarkSkip val="1"/>
      </c:catAx>
      <c:valAx>
        <c:axId val="56654848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6653312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8908"/>
          <c:w val="9.5591687402710984E-2"/>
          <c:h val="0.4293935771117634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06" r="0.75000000000000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73</xdr:row>
      <xdr:rowOff>104775</xdr:rowOff>
    </xdr:from>
    <xdr:to>
      <xdr:col>24</xdr:col>
      <xdr:colOff>266700</xdr:colOff>
      <xdr:row>91</xdr:row>
      <xdr:rowOff>76200</xdr:rowOff>
    </xdr:to>
    <xdr:graphicFrame macro="">
      <xdr:nvGraphicFramePr>
        <xdr:cNvPr id="158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94</xdr:row>
      <xdr:rowOff>38100</xdr:rowOff>
    </xdr:from>
    <xdr:to>
      <xdr:col>28</xdr:col>
      <xdr:colOff>561975</xdr:colOff>
      <xdr:row>116</xdr:row>
      <xdr:rowOff>114300</xdr:rowOff>
    </xdr:to>
    <xdr:graphicFrame macro="">
      <xdr:nvGraphicFramePr>
        <xdr:cNvPr id="158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82"/>
  <sheetViews>
    <sheetView tabSelected="1" topLeftCell="A76" zoomScaleNormal="100" workbookViewId="0">
      <selection activeCell="D80" sqref="D80"/>
    </sheetView>
  </sheetViews>
  <sheetFormatPr defaultRowHeight="12.75"/>
  <cols>
    <col min="1" max="1" width="16.5703125" customWidth="1"/>
    <col min="2" max="2" width="5.5703125" customWidth="1"/>
    <col min="3" max="3" width="4.5703125" customWidth="1"/>
    <col min="4" max="22" width="3.7109375" customWidth="1"/>
    <col min="23" max="23" width="4.85546875" customWidth="1"/>
    <col min="24" max="24" width="0.42578125" customWidth="1"/>
    <col min="25" max="25" width="12.140625" customWidth="1"/>
    <col min="26" max="26" width="5.7109375" customWidth="1"/>
    <col min="27" max="28" width="4.7109375" customWidth="1"/>
  </cols>
  <sheetData>
    <row r="1" spans="1:26">
      <c r="A1" s="8"/>
      <c r="B1" s="20"/>
      <c r="C1" s="8"/>
      <c r="D1" s="8"/>
      <c r="E1" s="8"/>
      <c r="F1" s="8"/>
      <c r="G1" s="8"/>
      <c r="H1" s="26" t="s">
        <v>59</v>
      </c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1"/>
      <c r="Y1" s="3" t="s">
        <v>5</v>
      </c>
      <c r="Z1" s="3"/>
    </row>
    <row r="2" spans="1:26">
      <c r="A2" s="17" t="s">
        <v>12</v>
      </c>
      <c r="B2" s="20">
        <v>1</v>
      </c>
      <c r="C2" s="20">
        <v>2</v>
      </c>
      <c r="D2" s="20">
        <v>3</v>
      </c>
      <c r="E2" s="20">
        <v>4</v>
      </c>
      <c r="F2" s="20">
        <v>5</v>
      </c>
      <c r="G2" s="20">
        <v>6</v>
      </c>
      <c r="H2" s="20">
        <v>7</v>
      </c>
      <c r="I2" s="20">
        <v>8</v>
      </c>
      <c r="J2" s="20">
        <v>9</v>
      </c>
      <c r="K2" s="20">
        <v>10</v>
      </c>
      <c r="L2" s="20">
        <v>11</v>
      </c>
      <c r="M2" s="20">
        <v>12</v>
      </c>
      <c r="N2" s="20">
        <v>13</v>
      </c>
      <c r="O2" s="20">
        <v>14</v>
      </c>
      <c r="P2" s="20">
        <v>15</v>
      </c>
      <c r="Q2" s="20">
        <v>16</v>
      </c>
      <c r="R2" s="20">
        <v>17</v>
      </c>
      <c r="S2" s="20">
        <v>18</v>
      </c>
      <c r="T2" s="20">
        <v>19</v>
      </c>
      <c r="U2" s="20">
        <v>20</v>
      </c>
      <c r="V2" s="20">
        <v>21</v>
      </c>
      <c r="W2" s="20" t="s">
        <v>2</v>
      </c>
      <c r="X2" s="4"/>
      <c r="Y2" s="3">
        <v>1</v>
      </c>
      <c r="Z2" s="5">
        <v>25</v>
      </c>
    </row>
    <row r="3" spans="1:26">
      <c r="A3" s="35" t="s">
        <v>145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>
        <f>4</f>
        <v>4</v>
      </c>
      <c r="V3" s="20"/>
      <c r="W3" s="20">
        <f t="shared" ref="W3:W11" si="0">SUM(B3:V3)</f>
        <v>4</v>
      </c>
      <c r="X3" s="4"/>
      <c r="Y3" s="3">
        <v>2</v>
      </c>
      <c r="Z3" s="3">
        <v>20</v>
      </c>
    </row>
    <row r="4" spans="1:26">
      <c r="A4" s="41" t="s">
        <v>146</v>
      </c>
      <c r="B4" s="20"/>
      <c r="C4" s="20"/>
      <c r="D4" s="20"/>
      <c r="E4" s="20"/>
      <c r="F4" s="20"/>
      <c r="G4" s="20"/>
      <c r="H4" s="20"/>
      <c r="I4" s="20">
        <f>7</f>
        <v>7</v>
      </c>
      <c r="J4" s="20"/>
      <c r="K4" s="20"/>
      <c r="L4" s="20"/>
      <c r="M4" s="20"/>
      <c r="N4" s="20"/>
      <c r="O4" s="20"/>
      <c r="P4" s="20"/>
      <c r="Q4" s="20"/>
      <c r="R4" s="20"/>
      <c r="S4" s="20"/>
      <c r="T4" s="40">
        <f>-10</f>
        <v>-10</v>
      </c>
      <c r="U4" s="40"/>
      <c r="V4" s="40"/>
      <c r="W4" s="40">
        <f t="shared" si="0"/>
        <v>-3</v>
      </c>
      <c r="X4" s="4"/>
      <c r="Y4" s="3">
        <v>3</v>
      </c>
      <c r="Z4" s="3">
        <v>16</v>
      </c>
    </row>
    <row r="5" spans="1:26">
      <c r="A5" s="35" t="s">
        <v>147</v>
      </c>
      <c r="B5" s="20"/>
      <c r="C5" s="20"/>
      <c r="D5" s="20"/>
      <c r="E5" s="20"/>
      <c r="F5" s="20"/>
      <c r="G5" s="20"/>
      <c r="H5" s="20">
        <f>10</f>
        <v>10</v>
      </c>
      <c r="I5" s="39">
        <f>25</f>
        <v>25</v>
      </c>
      <c r="J5" s="20"/>
      <c r="K5" s="20">
        <f>14</f>
        <v>14</v>
      </c>
      <c r="L5" s="20"/>
      <c r="M5" s="20"/>
      <c r="N5" s="20"/>
      <c r="O5" s="20">
        <f>4+3</f>
        <v>7</v>
      </c>
      <c r="P5" s="20"/>
      <c r="Q5" s="20"/>
      <c r="R5" s="20">
        <f>10</f>
        <v>10</v>
      </c>
      <c r="S5" s="20"/>
      <c r="T5" s="20">
        <f>12</f>
        <v>12</v>
      </c>
      <c r="U5" s="20">
        <f>5</f>
        <v>5</v>
      </c>
      <c r="V5" s="20"/>
      <c r="W5" s="20">
        <f t="shared" si="0"/>
        <v>83</v>
      </c>
      <c r="X5" s="4"/>
      <c r="Y5" s="3">
        <v>4</v>
      </c>
      <c r="Z5" s="3">
        <v>14</v>
      </c>
    </row>
    <row r="6" spans="1:26">
      <c r="A6" s="35" t="s">
        <v>148</v>
      </c>
      <c r="B6" s="20"/>
      <c r="C6" s="20"/>
      <c r="D6" s="20"/>
      <c r="E6" s="20"/>
      <c r="F6" s="20">
        <f>12</f>
        <v>12</v>
      </c>
      <c r="G6" s="34"/>
      <c r="H6" s="20"/>
      <c r="I6" s="20"/>
      <c r="J6" s="20"/>
      <c r="K6" s="20"/>
      <c r="L6" s="20"/>
      <c r="M6" s="20"/>
      <c r="N6" s="20">
        <f>14</f>
        <v>14</v>
      </c>
      <c r="O6" s="20"/>
      <c r="P6" s="20"/>
      <c r="Q6" s="20"/>
      <c r="R6" s="20" t="s">
        <v>165</v>
      </c>
      <c r="S6" s="20"/>
      <c r="T6" s="20"/>
      <c r="U6" s="20"/>
      <c r="V6" s="20"/>
      <c r="W6" s="20">
        <f t="shared" si="0"/>
        <v>26</v>
      </c>
      <c r="X6" s="4"/>
      <c r="Y6" s="3">
        <v>5</v>
      </c>
      <c r="Z6" s="3">
        <v>12</v>
      </c>
    </row>
    <row r="7" spans="1:26">
      <c r="A7" s="41" t="s">
        <v>149</v>
      </c>
      <c r="B7" s="20"/>
      <c r="C7" s="20"/>
      <c r="D7" s="20"/>
      <c r="E7" s="20"/>
      <c r="F7" s="20"/>
      <c r="G7" s="20">
        <f>9</f>
        <v>9</v>
      </c>
      <c r="H7" s="20"/>
      <c r="I7" s="20"/>
      <c r="J7" s="20"/>
      <c r="K7" s="40">
        <f>-10</f>
        <v>-10</v>
      </c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>
        <f t="shared" si="0"/>
        <v>-1</v>
      </c>
      <c r="X7" s="4"/>
      <c r="Y7" s="3">
        <v>6</v>
      </c>
      <c r="Z7" s="3">
        <v>10</v>
      </c>
    </row>
    <row r="8" spans="1:26">
      <c r="A8" s="35" t="s">
        <v>150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>
        <f t="shared" si="0"/>
        <v>0</v>
      </c>
      <c r="X8" s="4"/>
      <c r="Y8" s="3">
        <v>7</v>
      </c>
      <c r="Z8" s="3">
        <v>9</v>
      </c>
    </row>
    <row r="9" spans="1:26">
      <c r="A9" s="41" t="s">
        <v>151</v>
      </c>
      <c r="B9" s="20"/>
      <c r="C9" s="20">
        <f>14</f>
        <v>14</v>
      </c>
      <c r="D9" s="20">
        <f>16+6</f>
        <v>22</v>
      </c>
      <c r="E9" s="20">
        <f>10</f>
        <v>10</v>
      </c>
      <c r="F9" s="20">
        <v>3</v>
      </c>
      <c r="G9" s="40">
        <f>-10</f>
        <v>-10</v>
      </c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>
        <f t="shared" si="0"/>
        <v>39</v>
      </c>
      <c r="X9" s="4"/>
      <c r="Y9" s="3">
        <v>8</v>
      </c>
      <c r="Z9" s="3">
        <v>8</v>
      </c>
    </row>
    <row r="10" spans="1:26">
      <c r="A10" s="35" t="s">
        <v>152</v>
      </c>
      <c r="B10" s="20"/>
      <c r="C10" s="20"/>
      <c r="D10" s="20"/>
      <c r="E10" s="20"/>
      <c r="F10" s="20"/>
      <c r="G10" s="20">
        <f>7</f>
        <v>7</v>
      </c>
      <c r="H10" s="20"/>
      <c r="I10" s="20"/>
      <c r="J10" s="39">
        <f>25</f>
        <v>25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>
        <f t="shared" si="0"/>
        <v>32</v>
      </c>
      <c r="X10" s="4"/>
      <c r="Y10" s="3">
        <v>9</v>
      </c>
      <c r="Z10" s="3">
        <v>7</v>
      </c>
    </row>
    <row r="11" spans="1:26">
      <c r="A11" s="35" t="s">
        <v>153</v>
      </c>
      <c r="B11" s="20"/>
      <c r="C11" s="20"/>
      <c r="D11" s="20"/>
      <c r="E11" s="20">
        <v>7</v>
      </c>
      <c r="F11" s="20"/>
      <c r="G11" s="20"/>
      <c r="H11" s="20"/>
      <c r="I11" s="20"/>
      <c r="J11" s="20"/>
      <c r="K11" s="20"/>
      <c r="L11" s="20"/>
      <c r="M11" s="20">
        <f>6</f>
        <v>6</v>
      </c>
      <c r="N11" s="20"/>
      <c r="O11" s="20"/>
      <c r="P11" s="20"/>
      <c r="Q11" s="20">
        <f>5</f>
        <v>5</v>
      </c>
      <c r="R11" s="20"/>
      <c r="S11" s="20"/>
      <c r="T11" s="20"/>
      <c r="U11" s="20"/>
      <c r="V11" s="20"/>
      <c r="W11" s="20">
        <f t="shared" si="0"/>
        <v>18</v>
      </c>
      <c r="X11" s="4"/>
      <c r="Y11" s="3">
        <v>10</v>
      </c>
      <c r="Z11" s="3">
        <v>6</v>
      </c>
    </row>
    <row r="12" spans="1:26">
      <c r="A12" s="2" t="s">
        <v>9</v>
      </c>
      <c r="B12" s="20">
        <f t="shared" ref="B12:H12" si="1">SUM(B3:B11)</f>
        <v>0</v>
      </c>
      <c r="C12" s="20">
        <f t="shared" si="1"/>
        <v>14</v>
      </c>
      <c r="D12" s="20">
        <f t="shared" si="1"/>
        <v>22</v>
      </c>
      <c r="E12" s="20">
        <f t="shared" si="1"/>
        <v>17</v>
      </c>
      <c r="F12" s="20">
        <f t="shared" si="1"/>
        <v>15</v>
      </c>
      <c r="G12" s="20">
        <f t="shared" si="1"/>
        <v>6</v>
      </c>
      <c r="H12" s="20">
        <f t="shared" si="1"/>
        <v>10</v>
      </c>
      <c r="I12" s="20">
        <f t="shared" ref="I12:O12" si="2">SUM(I3:I11)</f>
        <v>32</v>
      </c>
      <c r="J12" s="20">
        <f t="shared" si="2"/>
        <v>25</v>
      </c>
      <c r="K12" s="20">
        <f t="shared" si="2"/>
        <v>4</v>
      </c>
      <c r="L12" s="20">
        <f t="shared" si="2"/>
        <v>0</v>
      </c>
      <c r="M12" s="20">
        <f t="shared" si="2"/>
        <v>6</v>
      </c>
      <c r="N12" s="20">
        <f t="shared" si="2"/>
        <v>14</v>
      </c>
      <c r="O12" s="20">
        <f t="shared" si="2"/>
        <v>7</v>
      </c>
      <c r="P12" s="20">
        <f t="shared" ref="P12:V12" si="3">SUM(P3:P11)</f>
        <v>0</v>
      </c>
      <c r="Q12" s="20">
        <f t="shared" si="3"/>
        <v>5</v>
      </c>
      <c r="R12" s="20">
        <f t="shared" si="3"/>
        <v>10</v>
      </c>
      <c r="S12" s="20">
        <f t="shared" si="3"/>
        <v>0</v>
      </c>
      <c r="T12" s="20">
        <f t="shared" si="3"/>
        <v>2</v>
      </c>
      <c r="U12" s="20">
        <f t="shared" si="3"/>
        <v>9</v>
      </c>
      <c r="V12" s="20">
        <f t="shared" si="3"/>
        <v>0</v>
      </c>
      <c r="W12" s="20">
        <f>SUM(W3:W11)</f>
        <v>198</v>
      </c>
      <c r="X12" s="4"/>
      <c r="Y12" s="3">
        <v>11</v>
      </c>
      <c r="Z12" s="3">
        <v>5</v>
      </c>
    </row>
    <row r="13" spans="1:26">
      <c r="A13" s="2" t="s">
        <v>3</v>
      </c>
      <c r="B13" s="20">
        <f>B12</f>
        <v>0</v>
      </c>
      <c r="C13" s="20">
        <f t="shared" ref="C13:V13" si="4">B13+C12</f>
        <v>14</v>
      </c>
      <c r="D13" s="20">
        <f t="shared" si="4"/>
        <v>36</v>
      </c>
      <c r="E13" s="20">
        <f t="shared" si="4"/>
        <v>53</v>
      </c>
      <c r="F13" s="20">
        <f t="shared" si="4"/>
        <v>68</v>
      </c>
      <c r="G13" s="20">
        <f t="shared" si="4"/>
        <v>74</v>
      </c>
      <c r="H13" s="20">
        <f t="shared" si="4"/>
        <v>84</v>
      </c>
      <c r="I13" s="20">
        <f t="shared" si="4"/>
        <v>116</v>
      </c>
      <c r="J13" s="20">
        <f t="shared" si="4"/>
        <v>141</v>
      </c>
      <c r="K13" s="20">
        <f t="shared" si="4"/>
        <v>145</v>
      </c>
      <c r="L13" s="20">
        <f t="shared" si="4"/>
        <v>145</v>
      </c>
      <c r="M13" s="20">
        <f t="shared" si="4"/>
        <v>151</v>
      </c>
      <c r="N13" s="20">
        <f t="shared" si="4"/>
        <v>165</v>
      </c>
      <c r="O13" s="20">
        <f t="shared" si="4"/>
        <v>172</v>
      </c>
      <c r="P13" s="20">
        <f t="shared" si="4"/>
        <v>172</v>
      </c>
      <c r="Q13" s="20">
        <f t="shared" si="4"/>
        <v>177</v>
      </c>
      <c r="R13" s="20">
        <f t="shared" si="4"/>
        <v>187</v>
      </c>
      <c r="S13" s="20">
        <f t="shared" si="4"/>
        <v>187</v>
      </c>
      <c r="T13" s="20">
        <f t="shared" si="4"/>
        <v>189</v>
      </c>
      <c r="U13" s="20">
        <f t="shared" si="4"/>
        <v>198</v>
      </c>
      <c r="V13" s="20">
        <f t="shared" si="4"/>
        <v>198</v>
      </c>
      <c r="W13" s="20">
        <f>V13</f>
        <v>198</v>
      </c>
      <c r="X13" s="4"/>
      <c r="Y13" s="3">
        <v>12</v>
      </c>
      <c r="Z13" s="3">
        <v>4</v>
      </c>
    </row>
    <row r="14" spans="1:26">
      <c r="A14" s="17" t="s">
        <v>30</v>
      </c>
      <c r="B14" s="20">
        <v>1</v>
      </c>
      <c r="C14" s="20">
        <v>2</v>
      </c>
      <c r="D14" s="20">
        <v>3</v>
      </c>
      <c r="E14" s="25">
        <v>4</v>
      </c>
      <c r="F14" s="20">
        <v>5</v>
      </c>
      <c r="G14" s="20">
        <v>6</v>
      </c>
      <c r="H14" s="20">
        <v>7</v>
      </c>
      <c r="I14" s="25">
        <v>8</v>
      </c>
      <c r="J14" s="20">
        <v>9</v>
      </c>
      <c r="K14" s="25">
        <v>10</v>
      </c>
      <c r="L14" s="20">
        <v>11</v>
      </c>
      <c r="M14" s="20">
        <v>12</v>
      </c>
      <c r="N14" s="20">
        <v>13</v>
      </c>
      <c r="O14" s="25">
        <v>14</v>
      </c>
      <c r="P14" s="25">
        <v>15</v>
      </c>
      <c r="Q14" s="20">
        <v>16</v>
      </c>
      <c r="R14" s="25">
        <v>17</v>
      </c>
      <c r="S14" s="20">
        <v>18</v>
      </c>
      <c r="T14" s="25">
        <v>19</v>
      </c>
      <c r="U14" s="25">
        <v>20</v>
      </c>
      <c r="V14" s="20">
        <v>21</v>
      </c>
      <c r="W14" s="20" t="s">
        <v>2</v>
      </c>
      <c r="X14" s="4"/>
      <c r="Y14" s="3">
        <v>13</v>
      </c>
      <c r="Z14" s="3">
        <v>3</v>
      </c>
    </row>
    <row r="15" spans="1:26">
      <c r="A15" s="35" t="s">
        <v>127</v>
      </c>
      <c r="B15" s="20"/>
      <c r="C15" s="20"/>
      <c r="D15" s="20"/>
      <c r="E15" s="20"/>
      <c r="F15" s="20"/>
      <c r="G15" s="20"/>
      <c r="H15" s="20">
        <f>20</f>
        <v>20</v>
      </c>
      <c r="I15" s="20">
        <f>1</f>
        <v>1</v>
      </c>
      <c r="J15" s="20"/>
      <c r="K15" s="20"/>
      <c r="L15" s="20"/>
      <c r="M15" s="20"/>
      <c r="N15" s="20"/>
      <c r="O15" s="20">
        <f>7</f>
        <v>7</v>
      </c>
      <c r="P15" s="20">
        <f>12</f>
        <v>12</v>
      </c>
      <c r="Q15" s="20"/>
      <c r="R15" s="20">
        <f>12</f>
        <v>12</v>
      </c>
      <c r="S15" s="20"/>
      <c r="T15" s="20">
        <f>14+5</f>
        <v>19</v>
      </c>
      <c r="U15" s="20">
        <f>12+5</f>
        <v>17</v>
      </c>
      <c r="V15" s="20"/>
      <c r="W15" s="20">
        <f t="shared" ref="W15:W23" si="5">SUM(B15:V15)</f>
        <v>88</v>
      </c>
      <c r="X15" s="4"/>
      <c r="Y15" s="3">
        <v>14</v>
      </c>
      <c r="Z15" s="3">
        <v>2</v>
      </c>
    </row>
    <row r="16" spans="1:26">
      <c r="A16" s="35" t="s">
        <v>128</v>
      </c>
      <c r="B16" s="20"/>
      <c r="C16" s="20"/>
      <c r="D16" s="20"/>
      <c r="E16" s="20"/>
      <c r="F16" s="20"/>
      <c r="G16" s="20"/>
      <c r="H16" s="20">
        <f>1</f>
        <v>1</v>
      </c>
      <c r="I16" s="20">
        <f>6</f>
        <v>6</v>
      </c>
      <c r="J16" s="20"/>
      <c r="K16" s="20">
        <f>12</f>
        <v>12</v>
      </c>
      <c r="L16" s="20"/>
      <c r="M16" s="20"/>
      <c r="N16" s="20"/>
      <c r="O16" s="20">
        <f>6</f>
        <v>6</v>
      </c>
      <c r="P16" s="20">
        <f>7</f>
        <v>7</v>
      </c>
      <c r="Q16" s="20"/>
      <c r="R16" s="20">
        <f>5</f>
        <v>5</v>
      </c>
      <c r="S16" s="20"/>
      <c r="T16" s="20">
        <f>6</f>
        <v>6</v>
      </c>
      <c r="U16" s="20">
        <f>9</f>
        <v>9</v>
      </c>
      <c r="V16" s="20"/>
      <c r="W16" s="20">
        <f t="shared" si="5"/>
        <v>52</v>
      </c>
      <c r="X16" s="4"/>
      <c r="Y16" s="3">
        <v>15</v>
      </c>
      <c r="Z16" s="3">
        <v>1</v>
      </c>
    </row>
    <row r="17" spans="1:28">
      <c r="A17" s="35" t="s">
        <v>129</v>
      </c>
      <c r="B17" s="20">
        <f>16+5</f>
        <v>21</v>
      </c>
      <c r="C17" s="20">
        <v>5</v>
      </c>
      <c r="D17" s="20">
        <f>5+5</f>
        <v>10</v>
      </c>
      <c r="E17" s="39">
        <f>25</f>
        <v>25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>
        <f>14</f>
        <v>14</v>
      </c>
      <c r="W17" s="20">
        <f t="shared" si="5"/>
        <v>75</v>
      </c>
      <c r="X17" s="4"/>
    </row>
    <row r="18" spans="1:28">
      <c r="A18" s="44" t="s">
        <v>130</v>
      </c>
      <c r="B18" s="20"/>
      <c r="C18" s="20"/>
      <c r="D18" s="20"/>
      <c r="E18" s="20"/>
      <c r="F18" s="20"/>
      <c r="G18" s="20"/>
      <c r="H18" s="20">
        <f>14+5</f>
        <v>19</v>
      </c>
      <c r="I18" s="20">
        <f>16+10</f>
        <v>26</v>
      </c>
      <c r="J18" s="20">
        <v>10</v>
      </c>
      <c r="K18" s="24">
        <f>25+15</f>
        <v>40</v>
      </c>
      <c r="L18" s="37">
        <v>15</v>
      </c>
      <c r="M18" s="37">
        <v>15</v>
      </c>
      <c r="N18" s="37">
        <v>15</v>
      </c>
      <c r="O18" s="20">
        <f>9+10</f>
        <v>19</v>
      </c>
      <c r="P18" s="37">
        <f>20+15</f>
        <v>35</v>
      </c>
      <c r="Q18" s="37">
        <v>15</v>
      </c>
      <c r="R18" s="24">
        <f>25+15</f>
        <v>40</v>
      </c>
      <c r="S18" s="37">
        <v>15</v>
      </c>
      <c r="T18" s="37">
        <f>16+15</f>
        <v>31</v>
      </c>
      <c r="U18" s="37">
        <f>14+15</f>
        <v>29</v>
      </c>
      <c r="V18" s="25">
        <f>10</f>
        <v>10</v>
      </c>
      <c r="W18" s="25">
        <f>SUM(B18:V18)+60+50</f>
        <v>444</v>
      </c>
      <c r="X18" s="4"/>
    </row>
    <row r="19" spans="1:28">
      <c r="A19" s="41" t="s">
        <v>131</v>
      </c>
      <c r="B19" s="20"/>
      <c r="C19" s="20"/>
      <c r="D19" s="20"/>
      <c r="E19" s="20"/>
      <c r="F19" s="20"/>
      <c r="G19" s="20">
        <f>4</f>
        <v>4</v>
      </c>
      <c r="H19" s="20"/>
      <c r="I19" s="20"/>
      <c r="J19" s="20">
        <f>4</f>
        <v>4</v>
      </c>
      <c r="K19" s="20">
        <f>16</f>
        <v>16</v>
      </c>
      <c r="L19" s="20"/>
      <c r="M19" s="20">
        <f>5</f>
        <v>5</v>
      </c>
      <c r="N19" s="20"/>
      <c r="O19" s="20"/>
      <c r="P19" s="40">
        <f>-10</f>
        <v>-10</v>
      </c>
      <c r="Q19" s="40"/>
      <c r="R19" s="40"/>
      <c r="S19" s="40"/>
      <c r="T19" s="40"/>
      <c r="U19" s="40"/>
      <c r="V19" s="40"/>
      <c r="W19" s="40">
        <f t="shared" si="5"/>
        <v>19</v>
      </c>
      <c r="X19" s="4"/>
      <c r="Y19" s="12" t="s">
        <v>10</v>
      </c>
      <c r="Z19" s="12">
        <v>-100</v>
      </c>
    </row>
    <row r="20" spans="1:28">
      <c r="A20" s="41" t="s">
        <v>132</v>
      </c>
      <c r="B20" s="20"/>
      <c r="C20" s="20">
        <f>7</f>
        <v>7</v>
      </c>
      <c r="D20" s="20"/>
      <c r="E20" s="20"/>
      <c r="F20" s="20"/>
      <c r="G20" s="20"/>
      <c r="H20" s="20"/>
      <c r="I20" s="20"/>
      <c r="J20" s="20"/>
      <c r="K20" s="20"/>
      <c r="L20" s="20"/>
      <c r="M20" s="40">
        <f>-10</f>
        <v>-10</v>
      </c>
      <c r="N20" s="40"/>
      <c r="O20" s="40"/>
      <c r="P20" s="40"/>
      <c r="Q20" s="40"/>
      <c r="R20" s="40"/>
      <c r="S20" s="40"/>
      <c r="T20" s="40"/>
      <c r="U20" s="40"/>
      <c r="V20" s="40"/>
      <c r="W20" s="40">
        <f t="shared" si="5"/>
        <v>-3</v>
      </c>
      <c r="X20" s="4"/>
      <c r="Y20" s="10" t="s">
        <v>6</v>
      </c>
      <c r="Z20" s="10">
        <v>-10</v>
      </c>
    </row>
    <row r="21" spans="1:28">
      <c r="A21" s="35" t="s">
        <v>133</v>
      </c>
      <c r="B21" s="20"/>
      <c r="C21" s="20"/>
      <c r="D21" s="20"/>
      <c r="E21" s="2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>
        <f t="shared" si="5"/>
        <v>0</v>
      </c>
      <c r="X21" s="4"/>
      <c r="Y21" s="11" t="s">
        <v>7</v>
      </c>
      <c r="Z21" s="11">
        <v>-50</v>
      </c>
      <c r="AA21" s="7" t="s">
        <v>13</v>
      </c>
    </row>
    <row r="22" spans="1:28">
      <c r="A22" s="35" t="s">
        <v>134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>
        <f t="shared" si="5"/>
        <v>0</v>
      </c>
      <c r="X22" s="4"/>
      <c r="Y22" s="3" t="s">
        <v>14</v>
      </c>
      <c r="Z22" s="3"/>
    </row>
    <row r="23" spans="1:28">
      <c r="A23" s="35" t="s">
        <v>135</v>
      </c>
      <c r="B23" s="20"/>
      <c r="C23" s="20"/>
      <c r="D23" s="20"/>
      <c r="E23" s="20"/>
      <c r="F23" s="20"/>
      <c r="G23" s="20"/>
      <c r="H23" s="20"/>
      <c r="I23" s="20">
        <f>14</f>
        <v>14</v>
      </c>
      <c r="J23" s="20"/>
      <c r="K23" s="20"/>
      <c r="L23" s="20"/>
      <c r="M23" s="20"/>
      <c r="N23" s="20"/>
      <c r="O23" s="20">
        <f>8</f>
        <v>8</v>
      </c>
      <c r="P23" s="20"/>
      <c r="Q23" s="20">
        <f>1</f>
        <v>1</v>
      </c>
      <c r="R23" s="20">
        <f>7</f>
        <v>7</v>
      </c>
      <c r="S23" s="20"/>
      <c r="T23" s="20">
        <f>5</f>
        <v>5</v>
      </c>
      <c r="U23" s="39">
        <f>25</f>
        <v>25</v>
      </c>
      <c r="V23" s="20">
        <f>12+5</f>
        <v>17</v>
      </c>
      <c r="W23" s="20">
        <f>SUM(B23:V23)+30</f>
        <v>107</v>
      </c>
      <c r="X23" s="4"/>
      <c r="Y23" s="19" t="s">
        <v>26</v>
      </c>
      <c r="Z23" s="3">
        <v>25</v>
      </c>
      <c r="AA23" s="3" t="s">
        <v>21</v>
      </c>
    </row>
    <row r="24" spans="1:28">
      <c r="A24" s="2" t="s">
        <v>9</v>
      </c>
      <c r="B24" s="20">
        <f t="shared" ref="B24:V24" si="6">SUM(B15:B23)</f>
        <v>21</v>
      </c>
      <c r="C24" s="20">
        <f t="shared" si="6"/>
        <v>12</v>
      </c>
      <c r="D24" s="20">
        <f t="shared" si="6"/>
        <v>10</v>
      </c>
      <c r="E24" s="20">
        <f t="shared" si="6"/>
        <v>25</v>
      </c>
      <c r="F24" s="20">
        <f t="shared" si="6"/>
        <v>0</v>
      </c>
      <c r="G24" s="20">
        <f t="shared" si="6"/>
        <v>4</v>
      </c>
      <c r="H24" s="20">
        <f t="shared" si="6"/>
        <v>40</v>
      </c>
      <c r="I24" s="20">
        <f t="shared" si="6"/>
        <v>47</v>
      </c>
      <c r="J24" s="20">
        <f t="shared" si="6"/>
        <v>14</v>
      </c>
      <c r="K24" s="20">
        <f t="shared" si="6"/>
        <v>68</v>
      </c>
      <c r="L24" s="20">
        <f t="shared" si="6"/>
        <v>15</v>
      </c>
      <c r="M24" s="20">
        <f t="shared" si="6"/>
        <v>10</v>
      </c>
      <c r="N24" s="20">
        <f t="shared" si="6"/>
        <v>15</v>
      </c>
      <c r="O24" s="20">
        <f t="shared" si="6"/>
        <v>40</v>
      </c>
      <c r="P24" s="20">
        <f t="shared" si="6"/>
        <v>44</v>
      </c>
      <c r="Q24" s="20">
        <f t="shared" si="6"/>
        <v>16</v>
      </c>
      <c r="R24" s="20">
        <f t="shared" si="6"/>
        <v>64</v>
      </c>
      <c r="S24" s="20">
        <f t="shared" si="6"/>
        <v>15</v>
      </c>
      <c r="T24" s="20">
        <f t="shared" si="6"/>
        <v>61</v>
      </c>
      <c r="U24" s="20">
        <f t="shared" si="6"/>
        <v>80</v>
      </c>
      <c r="V24" s="20">
        <f t="shared" si="6"/>
        <v>41</v>
      </c>
      <c r="W24" s="20">
        <f>SUM(W15:W23)</f>
        <v>782</v>
      </c>
      <c r="Y24" s="22" t="s">
        <v>55</v>
      </c>
      <c r="Z24" s="3">
        <v>15</v>
      </c>
      <c r="AA24" s="3" t="s">
        <v>23</v>
      </c>
    </row>
    <row r="25" spans="1:28">
      <c r="A25" s="2" t="s">
        <v>3</v>
      </c>
      <c r="B25" s="20">
        <f>B24</f>
        <v>21</v>
      </c>
      <c r="C25" s="20">
        <f t="shared" ref="C25:V25" si="7">B25+C24</f>
        <v>33</v>
      </c>
      <c r="D25" s="20">
        <f t="shared" si="7"/>
        <v>43</v>
      </c>
      <c r="E25" s="20">
        <f t="shared" si="7"/>
        <v>68</v>
      </c>
      <c r="F25" s="20">
        <f t="shared" si="7"/>
        <v>68</v>
      </c>
      <c r="G25" s="20">
        <f t="shared" si="7"/>
        <v>72</v>
      </c>
      <c r="H25" s="20">
        <f t="shared" si="7"/>
        <v>112</v>
      </c>
      <c r="I25" s="20">
        <f t="shared" si="7"/>
        <v>159</v>
      </c>
      <c r="J25" s="20">
        <f t="shared" si="7"/>
        <v>173</v>
      </c>
      <c r="K25" s="20">
        <f t="shared" si="7"/>
        <v>241</v>
      </c>
      <c r="L25" s="20">
        <f t="shared" si="7"/>
        <v>256</v>
      </c>
      <c r="M25" s="20">
        <f t="shared" si="7"/>
        <v>266</v>
      </c>
      <c r="N25" s="20">
        <f t="shared" si="7"/>
        <v>281</v>
      </c>
      <c r="O25" s="20">
        <f t="shared" si="7"/>
        <v>321</v>
      </c>
      <c r="P25" s="20">
        <f t="shared" si="7"/>
        <v>365</v>
      </c>
      <c r="Q25" s="20">
        <f t="shared" si="7"/>
        <v>381</v>
      </c>
      <c r="R25" s="20">
        <f t="shared" si="7"/>
        <v>445</v>
      </c>
      <c r="S25" s="20">
        <f t="shared" si="7"/>
        <v>460</v>
      </c>
      <c r="T25" s="20">
        <f t="shared" si="7"/>
        <v>521</v>
      </c>
      <c r="U25" s="20">
        <f t="shared" si="7"/>
        <v>601</v>
      </c>
      <c r="V25" s="20">
        <f t="shared" si="7"/>
        <v>642</v>
      </c>
      <c r="W25" s="20">
        <f>V25+60+30+50</f>
        <v>782</v>
      </c>
      <c r="X25" s="4"/>
      <c r="Y25" s="27" t="s">
        <v>61</v>
      </c>
      <c r="Z25" s="3">
        <v>15</v>
      </c>
      <c r="AA25" s="3" t="s">
        <v>22</v>
      </c>
    </row>
    <row r="26" spans="1:28">
      <c r="A26" s="17" t="s">
        <v>19</v>
      </c>
      <c r="B26" s="20">
        <v>1</v>
      </c>
      <c r="C26" s="20">
        <v>2</v>
      </c>
      <c r="D26" s="20">
        <v>3</v>
      </c>
      <c r="E26" s="20">
        <v>4</v>
      </c>
      <c r="F26" s="20">
        <v>5</v>
      </c>
      <c r="G26" s="20">
        <v>6</v>
      </c>
      <c r="H26" s="20">
        <v>7</v>
      </c>
      <c r="I26" s="20">
        <v>8</v>
      </c>
      <c r="J26" s="20">
        <v>9</v>
      </c>
      <c r="K26" s="20">
        <v>10</v>
      </c>
      <c r="L26" s="20">
        <v>11</v>
      </c>
      <c r="M26" s="25">
        <v>12</v>
      </c>
      <c r="N26" s="20">
        <v>13</v>
      </c>
      <c r="O26" s="20">
        <v>14</v>
      </c>
      <c r="P26" s="20">
        <v>15</v>
      </c>
      <c r="Q26" s="20">
        <v>16</v>
      </c>
      <c r="R26" s="20">
        <v>17</v>
      </c>
      <c r="S26" s="20">
        <v>18</v>
      </c>
      <c r="T26" s="20">
        <v>19</v>
      </c>
      <c r="U26" s="20">
        <v>20</v>
      </c>
      <c r="V26" s="20">
        <v>21</v>
      </c>
      <c r="W26" s="20" t="s">
        <v>2</v>
      </c>
      <c r="X26" s="4"/>
      <c r="Y26" s="18" t="s">
        <v>36</v>
      </c>
      <c r="Z26" s="3">
        <v>15</v>
      </c>
      <c r="AA26" s="3" t="s">
        <v>37</v>
      </c>
    </row>
    <row r="27" spans="1:28">
      <c r="A27" s="35" t="s">
        <v>136</v>
      </c>
      <c r="B27" s="20"/>
      <c r="C27" s="20"/>
      <c r="D27" s="20"/>
      <c r="E27" s="20"/>
      <c r="F27" s="20"/>
      <c r="G27" s="20"/>
      <c r="H27" s="20"/>
      <c r="I27" s="20"/>
      <c r="J27" s="20"/>
      <c r="K27" s="20">
        <f>7</f>
        <v>7</v>
      </c>
      <c r="L27" s="20"/>
      <c r="M27" s="20"/>
      <c r="N27" s="20"/>
      <c r="O27" s="20"/>
      <c r="P27" s="20">
        <f>8</f>
        <v>8</v>
      </c>
      <c r="Q27" s="20"/>
      <c r="R27" s="20"/>
      <c r="S27" s="20"/>
      <c r="T27" s="39">
        <f>25</f>
        <v>25</v>
      </c>
      <c r="U27" s="20">
        <f>1</f>
        <v>1</v>
      </c>
      <c r="V27" s="20"/>
      <c r="W27" s="20">
        <f t="shared" ref="W27:W35" si="8">SUM(B27:V27)</f>
        <v>41</v>
      </c>
      <c r="X27" s="4"/>
      <c r="Y27" s="23" t="s">
        <v>56</v>
      </c>
      <c r="Z27" s="3">
        <v>10</v>
      </c>
      <c r="AA27" s="3" t="s">
        <v>57</v>
      </c>
    </row>
    <row r="28" spans="1:28">
      <c r="A28" s="41" t="s">
        <v>137</v>
      </c>
      <c r="B28" s="20"/>
      <c r="C28" s="20">
        <f>9</f>
        <v>9</v>
      </c>
      <c r="D28" s="20">
        <f>10</f>
        <v>10</v>
      </c>
      <c r="E28" s="20">
        <v>6</v>
      </c>
      <c r="F28" s="20"/>
      <c r="G28" s="40">
        <f>-10</f>
        <v>-10</v>
      </c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>
        <f t="shared" si="8"/>
        <v>15</v>
      </c>
      <c r="X28" s="4"/>
      <c r="Y28" s="6" t="s">
        <v>15</v>
      </c>
      <c r="Z28" s="9" t="s">
        <v>16</v>
      </c>
      <c r="AA28" s="9" t="s">
        <v>17</v>
      </c>
      <c r="AB28" s="9" t="s">
        <v>18</v>
      </c>
    </row>
    <row r="29" spans="1:28">
      <c r="A29" s="35" t="s">
        <v>138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>
        <f>9</f>
        <v>9</v>
      </c>
      <c r="Q29" s="20">
        <f>4</f>
        <v>4</v>
      </c>
      <c r="R29" s="20"/>
      <c r="S29" s="20"/>
      <c r="T29" s="20">
        <f>7+6</f>
        <v>13</v>
      </c>
      <c r="U29" s="20">
        <v>6</v>
      </c>
      <c r="V29" s="20">
        <v>6</v>
      </c>
      <c r="W29" s="20">
        <f>SUM(B29:V29)+30</f>
        <v>68</v>
      </c>
      <c r="X29" s="4"/>
      <c r="Y29" s="19" t="s">
        <v>26</v>
      </c>
      <c r="Z29" s="3">
        <v>15</v>
      </c>
      <c r="AA29" s="3">
        <v>10</v>
      </c>
      <c r="AB29" s="3">
        <v>5</v>
      </c>
    </row>
    <row r="30" spans="1:28">
      <c r="A30" s="35" t="s">
        <v>139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>
        <f>20+5</f>
        <v>25</v>
      </c>
      <c r="N30" s="20">
        <v>5</v>
      </c>
      <c r="O30" s="20"/>
      <c r="P30" s="20"/>
      <c r="Q30" s="20">
        <f>3</f>
        <v>3</v>
      </c>
      <c r="R30" s="20"/>
      <c r="S30" s="20"/>
      <c r="T30" s="20">
        <f>2</f>
        <v>2</v>
      </c>
      <c r="U30" s="20"/>
      <c r="V30" s="20"/>
      <c r="W30" s="20">
        <f t="shared" si="8"/>
        <v>35</v>
      </c>
      <c r="X30" s="4"/>
      <c r="Y30" s="22" t="s">
        <v>55</v>
      </c>
      <c r="Z30" s="3">
        <v>10</v>
      </c>
      <c r="AA30" s="3">
        <v>6</v>
      </c>
      <c r="AB30" s="3">
        <v>3</v>
      </c>
    </row>
    <row r="31" spans="1:28">
      <c r="A31" s="35" t="s">
        <v>140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>
        <f t="shared" si="8"/>
        <v>0</v>
      </c>
      <c r="X31" s="4"/>
      <c r="Y31" s="27" t="s">
        <v>61</v>
      </c>
      <c r="Z31" s="3">
        <v>10</v>
      </c>
      <c r="AA31" s="3">
        <v>6</v>
      </c>
      <c r="AB31" s="3">
        <v>3</v>
      </c>
    </row>
    <row r="32" spans="1:28">
      <c r="A32" s="35" t="s">
        <v>141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>
        <f t="shared" si="8"/>
        <v>0</v>
      </c>
      <c r="X32" s="4"/>
      <c r="Y32" s="18" t="s">
        <v>36</v>
      </c>
      <c r="Z32" s="3">
        <v>10</v>
      </c>
      <c r="AA32" s="3">
        <v>6</v>
      </c>
      <c r="AB32" s="3">
        <v>3</v>
      </c>
    </row>
    <row r="33" spans="1:28">
      <c r="A33" s="35" t="s">
        <v>142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>
        <f t="shared" si="8"/>
        <v>0</v>
      </c>
      <c r="X33" s="4"/>
      <c r="Y33" s="23" t="s">
        <v>56</v>
      </c>
      <c r="Z33" s="3">
        <v>10</v>
      </c>
    </row>
    <row r="34" spans="1:28">
      <c r="A34" s="35" t="s">
        <v>143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>
        <f t="shared" si="8"/>
        <v>0</v>
      </c>
      <c r="X34" s="4"/>
      <c r="Y34" s="6" t="s">
        <v>11</v>
      </c>
      <c r="Z34" s="9" t="s">
        <v>16</v>
      </c>
      <c r="AA34" s="9" t="s">
        <v>17</v>
      </c>
      <c r="AB34" s="9" t="s">
        <v>18</v>
      </c>
    </row>
    <row r="35" spans="1:28">
      <c r="A35" s="35" t="s">
        <v>144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>
        <f t="shared" si="8"/>
        <v>0</v>
      </c>
      <c r="X35" s="4"/>
      <c r="Y35" s="19" t="s">
        <v>26</v>
      </c>
      <c r="Z35" s="3">
        <v>100</v>
      </c>
      <c r="AA35" s="3">
        <v>50</v>
      </c>
      <c r="AB35" s="3">
        <v>30</v>
      </c>
    </row>
    <row r="36" spans="1:28">
      <c r="A36" s="2" t="s">
        <v>9</v>
      </c>
      <c r="B36" s="20">
        <f t="shared" ref="B36:V36" si="9">SUM(B27:B35)</f>
        <v>0</v>
      </c>
      <c r="C36" s="20">
        <f t="shared" si="9"/>
        <v>9</v>
      </c>
      <c r="D36" s="20">
        <f t="shared" si="9"/>
        <v>10</v>
      </c>
      <c r="E36" s="20">
        <f t="shared" si="9"/>
        <v>6</v>
      </c>
      <c r="F36" s="20">
        <f t="shared" si="9"/>
        <v>0</v>
      </c>
      <c r="G36" s="20">
        <f t="shared" si="9"/>
        <v>-10</v>
      </c>
      <c r="H36" s="20">
        <f t="shared" si="9"/>
        <v>0</v>
      </c>
      <c r="I36" s="20">
        <f t="shared" si="9"/>
        <v>0</v>
      </c>
      <c r="J36" s="20">
        <f t="shared" si="9"/>
        <v>0</v>
      </c>
      <c r="K36" s="20">
        <f t="shared" si="9"/>
        <v>7</v>
      </c>
      <c r="L36" s="20">
        <f t="shared" si="9"/>
        <v>0</v>
      </c>
      <c r="M36" s="20">
        <f t="shared" si="9"/>
        <v>25</v>
      </c>
      <c r="N36" s="20">
        <f t="shared" si="9"/>
        <v>5</v>
      </c>
      <c r="O36" s="20">
        <f t="shared" si="9"/>
        <v>0</v>
      </c>
      <c r="P36" s="20">
        <f t="shared" si="9"/>
        <v>17</v>
      </c>
      <c r="Q36" s="20">
        <f t="shared" si="9"/>
        <v>7</v>
      </c>
      <c r="R36" s="20">
        <f t="shared" si="9"/>
        <v>0</v>
      </c>
      <c r="S36" s="20">
        <f t="shared" si="9"/>
        <v>0</v>
      </c>
      <c r="T36" s="20">
        <f t="shared" si="9"/>
        <v>40</v>
      </c>
      <c r="U36" s="20">
        <f t="shared" si="9"/>
        <v>7</v>
      </c>
      <c r="V36" s="20">
        <f t="shared" si="9"/>
        <v>6</v>
      </c>
      <c r="W36" s="20">
        <f>SUM(W27:W35)</f>
        <v>159</v>
      </c>
      <c r="X36" s="4"/>
      <c r="Y36" s="22" t="s">
        <v>55</v>
      </c>
      <c r="Z36" s="3">
        <v>50</v>
      </c>
      <c r="AA36" s="3">
        <v>30</v>
      </c>
      <c r="AB36" s="3">
        <v>10</v>
      </c>
    </row>
    <row r="37" spans="1:28">
      <c r="A37" s="2" t="s">
        <v>3</v>
      </c>
      <c r="B37" s="20">
        <f>B36</f>
        <v>0</v>
      </c>
      <c r="C37" s="20">
        <f t="shared" ref="C37:V37" si="10">B37+C36</f>
        <v>9</v>
      </c>
      <c r="D37" s="20">
        <f t="shared" si="10"/>
        <v>19</v>
      </c>
      <c r="E37" s="20">
        <f t="shared" si="10"/>
        <v>25</v>
      </c>
      <c r="F37" s="20">
        <f t="shared" si="10"/>
        <v>25</v>
      </c>
      <c r="G37" s="20">
        <f t="shared" si="10"/>
        <v>15</v>
      </c>
      <c r="H37" s="20">
        <f t="shared" si="10"/>
        <v>15</v>
      </c>
      <c r="I37" s="20">
        <f t="shared" si="10"/>
        <v>15</v>
      </c>
      <c r="J37" s="20">
        <f t="shared" si="10"/>
        <v>15</v>
      </c>
      <c r="K37" s="20">
        <f t="shared" si="10"/>
        <v>22</v>
      </c>
      <c r="L37" s="20">
        <f t="shared" si="10"/>
        <v>22</v>
      </c>
      <c r="M37" s="20">
        <f t="shared" si="10"/>
        <v>47</v>
      </c>
      <c r="N37" s="20">
        <f t="shared" si="10"/>
        <v>52</v>
      </c>
      <c r="O37" s="20">
        <f t="shared" si="10"/>
        <v>52</v>
      </c>
      <c r="P37" s="20">
        <f t="shared" si="10"/>
        <v>69</v>
      </c>
      <c r="Q37" s="20">
        <f t="shared" si="10"/>
        <v>76</v>
      </c>
      <c r="R37" s="20">
        <f t="shared" si="10"/>
        <v>76</v>
      </c>
      <c r="S37" s="20">
        <f t="shared" si="10"/>
        <v>76</v>
      </c>
      <c r="T37" s="20">
        <f t="shared" si="10"/>
        <v>116</v>
      </c>
      <c r="U37" s="20">
        <f t="shared" si="10"/>
        <v>123</v>
      </c>
      <c r="V37" s="20">
        <f t="shared" si="10"/>
        <v>129</v>
      </c>
      <c r="W37" s="20">
        <f>V37+30</f>
        <v>159</v>
      </c>
      <c r="X37" s="4"/>
      <c r="Y37" s="27" t="s">
        <v>61</v>
      </c>
      <c r="Z37" s="3">
        <v>50</v>
      </c>
      <c r="AA37" s="3">
        <v>30</v>
      </c>
      <c r="AB37" s="3">
        <v>10</v>
      </c>
    </row>
    <row r="38" spans="1:28">
      <c r="A38" s="26" t="s">
        <v>0</v>
      </c>
      <c r="B38" s="20">
        <v>1</v>
      </c>
      <c r="C38" s="20">
        <v>2</v>
      </c>
      <c r="D38" s="25">
        <v>3</v>
      </c>
      <c r="E38" s="20">
        <v>4</v>
      </c>
      <c r="F38" s="20">
        <v>5</v>
      </c>
      <c r="G38" s="20">
        <v>6</v>
      </c>
      <c r="H38" s="25">
        <v>7</v>
      </c>
      <c r="I38" s="20">
        <v>8</v>
      </c>
      <c r="J38" s="25">
        <v>9</v>
      </c>
      <c r="K38" s="20">
        <v>10</v>
      </c>
      <c r="L38" s="25">
        <v>11</v>
      </c>
      <c r="M38" s="20">
        <v>12</v>
      </c>
      <c r="N38" s="20">
        <v>13</v>
      </c>
      <c r="O38" s="20">
        <v>14</v>
      </c>
      <c r="P38" s="20">
        <v>15</v>
      </c>
      <c r="Q38" s="25">
        <v>16</v>
      </c>
      <c r="R38" s="20">
        <v>17</v>
      </c>
      <c r="S38" s="25">
        <v>18</v>
      </c>
      <c r="T38" s="20">
        <v>19</v>
      </c>
      <c r="U38" s="20">
        <v>20</v>
      </c>
      <c r="V38" s="25">
        <v>21</v>
      </c>
      <c r="W38" s="20" t="s">
        <v>2</v>
      </c>
      <c r="X38" s="4"/>
      <c r="Y38" s="18" t="s">
        <v>36</v>
      </c>
      <c r="Z38" s="3">
        <v>50</v>
      </c>
      <c r="AA38" s="3">
        <v>30</v>
      </c>
      <c r="AB38" s="3">
        <v>10</v>
      </c>
    </row>
    <row r="39" spans="1:28">
      <c r="A39" s="35" t="s">
        <v>110</v>
      </c>
      <c r="B39" s="20">
        <f>8</f>
        <v>8</v>
      </c>
      <c r="C39" s="20"/>
      <c r="D39" s="20"/>
      <c r="E39" s="20">
        <v>6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39">
        <f>25</f>
        <v>25</v>
      </c>
      <c r="W39" s="20">
        <f t="shared" ref="W39:W47" si="11">SUM(B39:V39)</f>
        <v>39</v>
      </c>
      <c r="X39" s="4"/>
      <c r="Y39" s="23" t="s">
        <v>56</v>
      </c>
      <c r="Z39" s="3">
        <v>50</v>
      </c>
    </row>
    <row r="40" spans="1:28">
      <c r="A40" s="41" t="s">
        <v>111</v>
      </c>
      <c r="B40" s="20"/>
      <c r="C40" s="20"/>
      <c r="D40" s="20">
        <f>6</f>
        <v>6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39">
        <f>25</f>
        <v>25</v>
      </c>
      <c r="T40" s="43">
        <v>10</v>
      </c>
      <c r="U40" s="40">
        <f>-10</f>
        <v>-10</v>
      </c>
      <c r="V40" s="40"/>
      <c r="W40" s="40">
        <f t="shared" si="11"/>
        <v>31</v>
      </c>
      <c r="X40" s="4"/>
      <c r="Y40" s="6" t="s">
        <v>34</v>
      </c>
      <c r="Z40" s="1"/>
    </row>
    <row r="41" spans="1:28">
      <c r="A41" s="41" t="s">
        <v>164</v>
      </c>
      <c r="B41" s="20"/>
      <c r="C41" s="20">
        <f>20</f>
        <v>20</v>
      </c>
      <c r="D41" s="38">
        <f>25+10</f>
        <v>35</v>
      </c>
      <c r="E41" s="25">
        <v>10</v>
      </c>
      <c r="F41" s="25">
        <f>20+10</f>
        <v>30</v>
      </c>
      <c r="G41" s="25">
        <v>10</v>
      </c>
      <c r="H41" s="25">
        <v>10</v>
      </c>
      <c r="I41" s="25">
        <v>10</v>
      </c>
      <c r="J41" s="25">
        <v>10</v>
      </c>
      <c r="K41" s="25">
        <v>10</v>
      </c>
      <c r="L41" s="20">
        <v>6</v>
      </c>
      <c r="M41" s="20">
        <v>6</v>
      </c>
      <c r="N41" s="20">
        <f>10+6</f>
        <v>16</v>
      </c>
      <c r="O41" s="40">
        <f>-10</f>
        <v>-10</v>
      </c>
      <c r="P41" s="40"/>
      <c r="Q41" s="40"/>
      <c r="R41" s="40"/>
      <c r="S41" s="40"/>
      <c r="T41" s="40"/>
      <c r="U41" s="40"/>
      <c r="V41" s="40"/>
      <c r="W41" s="40">
        <f t="shared" si="11"/>
        <v>163</v>
      </c>
      <c r="X41" s="4"/>
      <c r="Y41" s="6" t="s">
        <v>20</v>
      </c>
      <c r="Z41" s="1"/>
    </row>
    <row r="42" spans="1:28">
      <c r="A42" s="35" t="s">
        <v>112</v>
      </c>
      <c r="B42" s="20"/>
      <c r="C42" s="20"/>
      <c r="D42" s="20"/>
      <c r="E42" s="20"/>
      <c r="F42" s="20"/>
      <c r="G42" s="20"/>
      <c r="H42" s="20">
        <f>8</f>
        <v>8</v>
      </c>
      <c r="I42" s="20"/>
      <c r="J42" s="20"/>
      <c r="K42" s="20">
        <f>1</f>
        <v>1</v>
      </c>
      <c r="L42" s="20"/>
      <c r="M42" s="20"/>
      <c r="N42" s="20"/>
      <c r="O42" s="20">
        <f>3</f>
        <v>3</v>
      </c>
      <c r="P42" s="20">
        <f>10+5</f>
        <v>15</v>
      </c>
      <c r="Q42" s="20">
        <v>5</v>
      </c>
      <c r="R42" s="20">
        <f>20+5</f>
        <v>25</v>
      </c>
      <c r="S42" s="20">
        <f>5</f>
        <v>5</v>
      </c>
      <c r="T42" s="20">
        <f>10</f>
        <v>10</v>
      </c>
      <c r="U42" s="20">
        <f>6</f>
        <v>6</v>
      </c>
      <c r="V42" s="20"/>
      <c r="W42" s="20">
        <f t="shared" si="11"/>
        <v>78</v>
      </c>
      <c r="X42" s="4"/>
      <c r="Y42" s="6" t="s">
        <v>24</v>
      </c>
      <c r="Z42" s="1"/>
    </row>
    <row r="43" spans="1:28">
      <c r="A43" s="35" t="s">
        <v>113</v>
      </c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>
        <f>5</f>
        <v>5</v>
      </c>
      <c r="O43" s="20"/>
      <c r="P43" s="20"/>
      <c r="Q43" s="20"/>
      <c r="R43" s="20"/>
      <c r="S43" s="20">
        <f>6</f>
        <v>6</v>
      </c>
      <c r="T43" s="20"/>
      <c r="U43" s="20"/>
      <c r="V43" s="20"/>
      <c r="W43" s="20">
        <f t="shared" si="11"/>
        <v>11</v>
      </c>
      <c r="X43" s="4"/>
      <c r="Y43" s="6"/>
      <c r="Z43" s="1"/>
    </row>
    <row r="44" spans="1:28">
      <c r="A44" s="35" t="s">
        <v>114</v>
      </c>
      <c r="B44" s="20"/>
      <c r="C44" s="20">
        <f>12</f>
        <v>12</v>
      </c>
      <c r="D44" s="20"/>
      <c r="E44" s="20"/>
      <c r="F44" s="20"/>
      <c r="G44" s="20"/>
      <c r="H44" s="20"/>
      <c r="I44" s="20"/>
      <c r="J44" s="20"/>
      <c r="K44" s="20"/>
      <c r="L44" s="39">
        <f>25</f>
        <v>25</v>
      </c>
      <c r="M44" s="20"/>
      <c r="N44" s="20">
        <f>1</f>
        <v>1</v>
      </c>
      <c r="O44" s="20"/>
      <c r="P44" s="20"/>
      <c r="Q44" s="20"/>
      <c r="R44" s="20"/>
      <c r="S44" s="20">
        <f>16</f>
        <v>16</v>
      </c>
      <c r="T44" s="20"/>
      <c r="U44" s="20"/>
      <c r="V44" s="20"/>
      <c r="W44" s="20">
        <f t="shared" si="11"/>
        <v>54</v>
      </c>
      <c r="X44" s="4"/>
      <c r="Y44" s="6"/>
      <c r="Z44" s="1"/>
    </row>
    <row r="45" spans="1:28">
      <c r="A45" s="41" t="s">
        <v>115</v>
      </c>
      <c r="B45" s="20"/>
      <c r="C45" s="20"/>
      <c r="D45" s="20">
        <f>14</f>
        <v>14</v>
      </c>
      <c r="E45" s="20"/>
      <c r="F45" s="20">
        <f>7</f>
        <v>7</v>
      </c>
      <c r="G45" s="20"/>
      <c r="H45" s="20"/>
      <c r="I45" s="20"/>
      <c r="J45" s="20"/>
      <c r="K45" s="20"/>
      <c r="L45" s="20">
        <f>8</f>
        <v>8</v>
      </c>
      <c r="M45" s="20"/>
      <c r="N45" s="20">
        <f>9</f>
        <v>9</v>
      </c>
      <c r="O45" s="40">
        <f>-10</f>
        <v>-10</v>
      </c>
      <c r="P45" s="40"/>
      <c r="Q45" s="40"/>
      <c r="R45" s="40"/>
      <c r="S45" s="40"/>
      <c r="T45" s="40"/>
      <c r="U45" s="40"/>
      <c r="V45" s="40"/>
      <c r="W45" s="40">
        <f t="shared" si="11"/>
        <v>28</v>
      </c>
      <c r="X45" s="4"/>
      <c r="Y45" s="6" t="s">
        <v>25</v>
      </c>
      <c r="Z45" s="1"/>
    </row>
    <row r="46" spans="1:28">
      <c r="A46" s="36" t="s">
        <v>116</v>
      </c>
      <c r="B46" s="20"/>
      <c r="C46" s="20"/>
      <c r="D46" s="20"/>
      <c r="E46" s="20"/>
      <c r="F46" s="20">
        <v>5</v>
      </c>
      <c r="G46" s="20">
        <v>5</v>
      </c>
      <c r="H46" s="37">
        <f>12+15</f>
        <v>27</v>
      </c>
      <c r="I46" s="37">
        <f>5+15</f>
        <v>20</v>
      </c>
      <c r="J46" s="37">
        <f>9+15</f>
        <v>24</v>
      </c>
      <c r="K46" s="20">
        <f>10+10</f>
        <v>20</v>
      </c>
      <c r="L46" s="20">
        <v>10</v>
      </c>
      <c r="M46" s="20">
        <f>10</f>
        <v>10</v>
      </c>
      <c r="N46" s="20">
        <v>10</v>
      </c>
      <c r="O46" s="37">
        <f>14+15</f>
        <v>29</v>
      </c>
      <c r="P46" s="20">
        <f>4+10</f>
        <v>14</v>
      </c>
      <c r="Q46" s="20">
        <f>2+10</f>
        <v>12</v>
      </c>
      <c r="R46" s="20">
        <f>16+10</f>
        <v>26</v>
      </c>
      <c r="S46" s="20">
        <f>10</f>
        <v>10</v>
      </c>
      <c r="T46" s="20">
        <f>20+10</f>
        <v>30</v>
      </c>
      <c r="U46" s="20">
        <f>10+10</f>
        <v>20</v>
      </c>
      <c r="V46" s="37">
        <f>10+15</f>
        <v>25</v>
      </c>
      <c r="W46" s="37">
        <f>SUM(B46:V46)+100+10</f>
        <v>407</v>
      </c>
      <c r="X46" s="4"/>
      <c r="Y46" s="6" t="s">
        <v>35</v>
      </c>
      <c r="Z46" s="1"/>
    </row>
    <row r="47" spans="1:28">
      <c r="A47" s="41" t="s">
        <v>117</v>
      </c>
      <c r="B47" s="21"/>
      <c r="C47" s="20"/>
      <c r="D47" s="20"/>
      <c r="E47" s="20"/>
      <c r="F47" s="2"/>
      <c r="G47" s="20"/>
      <c r="H47" s="20"/>
      <c r="I47" s="20"/>
      <c r="J47" s="20"/>
      <c r="K47" s="20"/>
      <c r="L47" s="20">
        <f>20</f>
        <v>20</v>
      </c>
      <c r="M47" s="20"/>
      <c r="N47" s="20">
        <f>4</f>
        <v>4</v>
      </c>
      <c r="O47" s="20"/>
      <c r="P47" s="20"/>
      <c r="Q47" s="20"/>
      <c r="R47" s="20"/>
      <c r="S47" s="20">
        <f>8</f>
        <v>8</v>
      </c>
      <c r="T47" s="40">
        <f>-10</f>
        <v>-10</v>
      </c>
      <c r="U47" s="40"/>
      <c r="V47" s="40"/>
      <c r="W47" s="40">
        <f t="shared" si="11"/>
        <v>22</v>
      </c>
      <c r="X47" s="4"/>
      <c r="Y47" s="6" t="s">
        <v>27</v>
      </c>
      <c r="Z47" s="1"/>
    </row>
    <row r="48" spans="1:28">
      <c r="A48" s="2" t="s">
        <v>9</v>
      </c>
      <c r="B48" s="20">
        <f t="shared" ref="B48:V48" si="12">SUM(B39:B47)</f>
        <v>8</v>
      </c>
      <c r="C48" s="20">
        <f t="shared" si="12"/>
        <v>32</v>
      </c>
      <c r="D48" s="20">
        <f t="shared" si="12"/>
        <v>55</v>
      </c>
      <c r="E48" s="20">
        <f t="shared" si="12"/>
        <v>16</v>
      </c>
      <c r="F48" s="20">
        <f t="shared" si="12"/>
        <v>42</v>
      </c>
      <c r="G48" s="20">
        <f t="shared" si="12"/>
        <v>15</v>
      </c>
      <c r="H48" s="20">
        <f t="shared" si="12"/>
        <v>45</v>
      </c>
      <c r="I48" s="20">
        <f t="shared" si="12"/>
        <v>30</v>
      </c>
      <c r="J48" s="20">
        <f t="shared" si="12"/>
        <v>34</v>
      </c>
      <c r="K48" s="20">
        <f t="shared" si="12"/>
        <v>31</v>
      </c>
      <c r="L48" s="20">
        <f t="shared" si="12"/>
        <v>69</v>
      </c>
      <c r="M48" s="20">
        <f t="shared" si="12"/>
        <v>16</v>
      </c>
      <c r="N48" s="20">
        <f t="shared" si="12"/>
        <v>45</v>
      </c>
      <c r="O48" s="20">
        <f t="shared" si="12"/>
        <v>12</v>
      </c>
      <c r="P48" s="20">
        <f t="shared" si="12"/>
        <v>29</v>
      </c>
      <c r="Q48" s="20">
        <f t="shared" si="12"/>
        <v>17</v>
      </c>
      <c r="R48" s="20">
        <f t="shared" si="12"/>
        <v>51</v>
      </c>
      <c r="S48" s="20">
        <f t="shared" si="12"/>
        <v>70</v>
      </c>
      <c r="T48" s="20">
        <f t="shared" si="12"/>
        <v>40</v>
      </c>
      <c r="U48" s="20">
        <f t="shared" si="12"/>
        <v>16</v>
      </c>
      <c r="V48" s="20">
        <f t="shared" si="12"/>
        <v>50</v>
      </c>
      <c r="W48" s="20">
        <f>SUM(W39:W47)</f>
        <v>833</v>
      </c>
      <c r="X48" s="4"/>
      <c r="Y48" s="6" t="s">
        <v>28</v>
      </c>
      <c r="Z48" s="1"/>
    </row>
    <row r="49" spans="1:26">
      <c r="A49" s="2" t="s">
        <v>3</v>
      </c>
      <c r="B49" s="20">
        <f>B48</f>
        <v>8</v>
      </c>
      <c r="C49" s="20">
        <f t="shared" ref="C49:W49" si="13">B49+C48</f>
        <v>40</v>
      </c>
      <c r="D49" s="20">
        <f t="shared" si="13"/>
        <v>95</v>
      </c>
      <c r="E49" s="20">
        <f t="shared" si="13"/>
        <v>111</v>
      </c>
      <c r="F49" s="20">
        <f t="shared" si="13"/>
        <v>153</v>
      </c>
      <c r="G49" s="20">
        <f t="shared" si="13"/>
        <v>168</v>
      </c>
      <c r="H49" s="20">
        <f t="shared" si="13"/>
        <v>213</v>
      </c>
      <c r="I49" s="20">
        <f t="shared" si="13"/>
        <v>243</v>
      </c>
      <c r="J49" s="20">
        <f t="shared" si="13"/>
        <v>277</v>
      </c>
      <c r="K49" s="20">
        <f t="shared" si="13"/>
        <v>308</v>
      </c>
      <c r="L49" s="20">
        <f t="shared" si="13"/>
        <v>377</v>
      </c>
      <c r="M49" s="20">
        <f t="shared" si="13"/>
        <v>393</v>
      </c>
      <c r="N49" s="20">
        <f t="shared" si="13"/>
        <v>438</v>
      </c>
      <c r="O49" s="20">
        <f t="shared" si="13"/>
        <v>450</v>
      </c>
      <c r="P49" s="20">
        <f t="shared" si="13"/>
        <v>479</v>
      </c>
      <c r="Q49" s="20">
        <f t="shared" si="13"/>
        <v>496</v>
      </c>
      <c r="R49" s="20">
        <f t="shared" si="13"/>
        <v>547</v>
      </c>
      <c r="S49" s="20">
        <f t="shared" si="13"/>
        <v>617</v>
      </c>
      <c r="T49" s="20">
        <f t="shared" si="13"/>
        <v>657</v>
      </c>
      <c r="U49" s="20">
        <f t="shared" si="13"/>
        <v>673</v>
      </c>
      <c r="V49" s="20">
        <f t="shared" si="13"/>
        <v>723</v>
      </c>
      <c r="W49" s="20">
        <f>V49+100+10</f>
        <v>833</v>
      </c>
      <c r="X49" s="4"/>
      <c r="Y49" s="6" t="s">
        <v>29</v>
      </c>
      <c r="Z49" s="1"/>
    </row>
    <row r="50" spans="1:26">
      <c r="A50" s="17" t="s">
        <v>1</v>
      </c>
      <c r="B50" s="20">
        <v>1</v>
      </c>
      <c r="C50" s="20">
        <v>2</v>
      </c>
      <c r="D50" s="20">
        <v>3</v>
      </c>
      <c r="E50" s="20">
        <v>4</v>
      </c>
      <c r="F50" s="20">
        <v>5</v>
      </c>
      <c r="G50" s="20">
        <v>6</v>
      </c>
      <c r="H50" s="20">
        <v>7</v>
      </c>
      <c r="I50" s="20">
        <v>8</v>
      </c>
      <c r="J50" s="20">
        <v>9</v>
      </c>
      <c r="K50" s="20">
        <v>10</v>
      </c>
      <c r="L50" s="20">
        <v>11</v>
      </c>
      <c r="M50" s="20">
        <v>12</v>
      </c>
      <c r="N50" s="20">
        <v>13</v>
      </c>
      <c r="O50" s="20">
        <v>14</v>
      </c>
      <c r="P50" s="20">
        <v>15</v>
      </c>
      <c r="Q50" s="20">
        <v>16</v>
      </c>
      <c r="R50" s="20">
        <v>17</v>
      </c>
      <c r="S50" s="20">
        <v>18</v>
      </c>
      <c r="T50" s="20">
        <v>19</v>
      </c>
      <c r="U50" s="20">
        <v>20</v>
      </c>
      <c r="V50" s="20">
        <v>21</v>
      </c>
      <c r="W50" s="20" t="s">
        <v>2</v>
      </c>
      <c r="X50" s="4"/>
      <c r="Y50" s="4"/>
      <c r="Z50" s="1"/>
    </row>
    <row r="51" spans="1:26">
      <c r="A51" s="35" t="s">
        <v>118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>
        <f t="shared" ref="W51:W59" si="14">SUM(B51:V51)</f>
        <v>0</v>
      </c>
      <c r="X51" s="4"/>
      <c r="Y51" s="6" t="s">
        <v>33</v>
      </c>
      <c r="Z51" s="1"/>
    </row>
    <row r="52" spans="1:26">
      <c r="A52" s="35" t="s">
        <v>119</v>
      </c>
      <c r="B52" s="20"/>
      <c r="C52" s="20"/>
      <c r="D52" s="20"/>
      <c r="E52" s="20"/>
      <c r="F52" s="20"/>
      <c r="G52" s="20"/>
      <c r="H52" s="20"/>
      <c r="I52" s="20">
        <f>2</f>
        <v>2</v>
      </c>
      <c r="J52" s="20"/>
      <c r="K52" s="20"/>
      <c r="L52" s="20"/>
      <c r="M52" s="20"/>
      <c r="N52" s="20"/>
      <c r="O52" s="20"/>
      <c r="P52" s="20"/>
      <c r="Q52" s="20"/>
      <c r="R52" s="20">
        <f>3</f>
        <v>3</v>
      </c>
      <c r="S52" s="20"/>
      <c r="T52" s="20">
        <f>4</f>
        <v>4</v>
      </c>
      <c r="U52" s="20">
        <f>20</f>
        <v>20</v>
      </c>
      <c r="V52" s="20"/>
      <c r="W52" s="20">
        <f t="shared" si="14"/>
        <v>29</v>
      </c>
      <c r="X52" s="4"/>
      <c r="Y52" s="6" t="s">
        <v>31</v>
      </c>
      <c r="Z52" s="1"/>
    </row>
    <row r="53" spans="1:26">
      <c r="A53" s="35" t="s">
        <v>120</v>
      </c>
      <c r="B53" s="20"/>
      <c r="C53" s="20"/>
      <c r="D53" s="20"/>
      <c r="E53" s="20"/>
      <c r="F53" s="20"/>
      <c r="G53" s="20"/>
      <c r="H53" s="20">
        <f>7</f>
        <v>7</v>
      </c>
      <c r="I53" s="20"/>
      <c r="J53" s="20"/>
      <c r="K53" s="20"/>
      <c r="L53" s="20"/>
      <c r="M53" s="20"/>
      <c r="N53" s="20"/>
      <c r="O53" s="20"/>
      <c r="P53" s="20">
        <f>5</f>
        <v>5</v>
      </c>
      <c r="Q53" s="20"/>
      <c r="R53" s="20">
        <f>4</f>
        <v>4</v>
      </c>
      <c r="S53" s="20"/>
      <c r="T53" s="20">
        <f>8</f>
        <v>8</v>
      </c>
      <c r="U53" s="20">
        <f>16</f>
        <v>16</v>
      </c>
      <c r="V53" s="20"/>
      <c r="W53" s="20">
        <f t="shared" si="14"/>
        <v>40</v>
      </c>
      <c r="X53" s="4"/>
      <c r="Y53" s="6" t="s">
        <v>32</v>
      </c>
      <c r="Z53" s="1"/>
    </row>
    <row r="54" spans="1:26">
      <c r="A54" s="41" t="s">
        <v>121</v>
      </c>
      <c r="B54" s="20"/>
      <c r="C54" s="20"/>
      <c r="D54" s="20"/>
      <c r="E54" s="20"/>
      <c r="F54" s="20"/>
      <c r="G54" s="20"/>
      <c r="H54" s="20">
        <f>16</f>
        <v>16</v>
      </c>
      <c r="I54" s="20"/>
      <c r="J54" s="20"/>
      <c r="K54" s="20"/>
      <c r="L54" s="20"/>
      <c r="M54" s="20"/>
      <c r="N54" s="20"/>
      <c r="O54" s="20">
        <f>5</f>
        <v>5</v>
      </c>
      <c r="P54" s="40">
        <f>-10</f>
        <v>-10</v>
      </c>
      <c r="Q54" s="40"/>
      <c r="R54" s="40"/>
      <c r="S54" s="40"/>
      <c r="T54" s="40"/>
      <c r="U54" s="40"/>
      <c r="V54" s="40"/>
      <c r="W54" s="40">
        <f t="shared" si="14"/>
        <v>11</v>
      </c>
      <c r="X54" s="4"/>
      <c r="Z54" s="1"/>
    </row>
    <row r="55" spans="1:26">
      <c r="A55" s="18" t="s">
        <v>122</v>
      </c>
      <c r="B55" s="20"/>
      <c r="C55" s="20"/>
      <c r="D55" s="20"/>
      <c r="E55" s="20"/>
      <c r="F55" s="20"/>
      <c r="G55" s="20"/>
      <c r="H55" s="20">
        <v>3</v>
      </c>
      <c r="I55" s="20">
        <f>3+6</f>
        <v>9</v>
      </c>
      <c r="J55" s="20">
        <v>6</v>
      </c>
      <c r="K55" s="20">
        <f>6+6</f>
        <v>12</v>
      </c>
      <c r="L55" s="20">
        <v>6</v>
      </c>
      <c r="M55" s="20">
        <v>6</v>
      </c>
      <c r="N55" s="20">
        <v>6</v>
      </c>
      <c r="O55" s="42">
        <f>10+10</f>
        <v>20</v>
      </c>
      <c r="P55" s="20">
        <v>6</v>
      </c>
      <c r="Q55" s="20">
        <v>6</v>
      </c>
      <c r="R55" s="42">
        <f>14+10</f>
        <v>24</v>
      </c>
      <c r="S55" s="42">
        <f>10</f>
        <v>10</v>
      </c>
      <c r="T55" s="42">
        <f>9+10</f>
        <v>19</v>
      </c>
      <c r="U55" s="42">
        <f>8+10</f>
        <v>18</v>
      </c>
      <c r="V55" s="42">
        <f>10</f>
        <v>10</v>
      </c>
      <c r="W55" s="42">
        <f>SUM(B55:V55)+50</f>
        <v>211</v>
      </c>
      <c r="X55" s="4"/>
      <c r="Z55" s="1"/>
    </row>
    <row r="56" spans="1:26">
      <c r="A56" s="35" t="s">
        <v>123</v>
      </c>
      <c r="B56" s="20"/>
      <c r="C56" s="20"/>
      <c r="D56" s="20"/>
      <c r="E56" s="20">
        <v>6</v>
      </c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>
        <f t="shared" si="14"/>
        <v>6</v>
      </c>
      <c r="X56" s="4"/>
      <c r="Z56" s="1"/>
    </row>
    <row r="57" spans="1:26">
      <c r="A57" s="41" t="s">
        <v>124</v>
      </c>
      <c r="B57" s="20"/>
      <c r="C57" s="20"/>
      <c r="D57" s="20">
        <f>8</f>
        <v>8</v>
      </c>
      <c r="E57" s="20"/>
      <c r="F57" s="20"/>
      <c r="G57" s="40">
        <f>-10</f>
        <v>-10</v>
      </c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>
        <f t="shared" si="14"/>
        <v>-2</v>
      </c>
      <c r="X57" s="4"/>
      <c r="Z57" s="1"/>
    </row>
    <row r="58" spans="1:26">
      <c r="A58" s="41" t="s">
        <v>125</v>
      </c>
      <c r="B58" s="20"/>
      <c r="C58" s="20"/>
      <c r="D58" s="20">
        <f>20</f>
        <v>20</v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40">
        <f>-10</f>
        <v>-10</v>
      </c>
      <c r="P58" s="40"/>
      <c r="Q58" s="40"/>
      <c r="R58" s="40"/>
      <c r="S58" s="40"/>
      <c r="T58" s="40"/>
      <c r="U58" s="40"/>
      <c r="V58" s="40"/>
      <c r="W58" s="40">
        <f t="shared" si="14"/>
        <v>10</v>
      </c>
      <c r="X58" s="4"/>
      <c r="Z58" s="1"/>
    </row>
    <row r="59" spans="1:26">
      <c r="A59" s="35" t="s">
        <v>126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>
        <f t="shared" si="14"/>
        <v>0</v>
      </c>
      <c r="X59" s="4"/>
      <c r="Z59" s="1"/>
    </row>
    <row r="60" spans="1:26">
      <c r="A60" s="2" t="s">
        <v>9</v>
      </c>
      <c r="B60" s="20">
        <f t="shared" ref="B60:V60" si="15">SUM(B51:B59)</f>
        <v>0</v>
      </c>
      <c r="C60" s="20">
        <f t="shared" si="15"/>
        <v>0</v>
      </c>
      <c r="D60" s="20">
        <f t="shared" si="15"/>
        <v>28</v>
      </c>
      <c r="E60" s="20">
        <f t="shared" si="15"/>
        <v>6</v>
      </c>
      <c r="F60" s="20">
        <f t="shared" si="15"/>
        <v>0</v>
      </c>
      <c r="G60" s="20">
        <f t="shared" si="15"/>
        <v>-10</v>
      </c>
      <c r="H60" s="20">
        <f t="shared" si="15"/>
        <v>26</v>
      </c>
      <c r="I60" s="20">
        <f t="shared" si="15"/>
        <v>11</v>
      </c>
      <c r="J60" s="20">
        <f t="shared" si="15"/>
        <v>6</v>
      </c>
      <c r="K60" s="20">
        <f t="shared" si="15"/>
        <v>12</v>
      </c>
      <c r="L60" s="20">
        <f t="shared" si="15"/>
        <v>6</v>
      </c>
      <c r="M60" s="20">
        <f t="shared" si="15"/>
        <v>6</v>
      </c>
      <c r="N60" s="20">
        <f t="shared" si="15"/>
        <v>6</v>
      </c>
      <c r="O60" s="20">
        <f t="shared" si="15"/>
        <v>15</v>
      </c>
      <c r="P60" s="20">
        <f t="shared" si="15"/>
        <v>1</v>
      </c>
      <c r="Q60" s="20">
        <f t="shared" si="15"/>
        <v>6</v>
      </c>
      <c r="R60" s="20">
        <f t="shared" si="15"/>
        <v>31</v>
      </c>
      <c r="S60" s="20">
        <f t="shared" si="15"/>
        <v>10</v>
      </c>
      <c r="T60" s="20">
        <f t="shared" si="15"/>
        <v>31</v>
      </c>
      <c r="U60" s="20">
        <f t="shared" si="15"/>
        <v>54</v>
      </c>
      <c r="V60" s="20">
        <f t="shared" si="15"/>
        <v>10</v>
      </c>
      <c r="W60" s="20">
        <f>SUM(W51:W59)</f>
        <v>305</v>
      </c>
      <c r="X60" s="4"/>
      <c r="Z60" s="1"/>
    </row>
    <row r="61" spans="1:26">
      <c r="A61" s="2" t="s">
        <v>3</v>
      </c>
      <c r="B61" s="20">
        <f>B60</f>
        <v>0</v>
      </c>
      <c r="C61" s="20">
        <f t="shared" ref="C61:V61" si="16">B61+C60</f>
        <v>0</v>
      </c>
      <c r="D61" s="20">
        <f t="shared" si="16"/>
        <v>28</v>
      </c>
      <c r="E61" s="20">
        <f t="shared" si="16"/>
        <v>34</v>
      </c>
      <c r="F61" s="20">
        <f t="shared" si="16"/>
        <v>34</v>
      </c>
      <c r="G61" s="20">
        <f t="shared" si="16"/>
        <v>24</v>
      </c>
      <c r="H61" s="20">
        <f t="shared" si="16"/>
        <v>50</v>
      </c>
      <c r="I61" s="20">
        <f t="shared" si="16"/>
        <v>61</v>
      </c>
      <c r="J61" s="20">
        <f t="shared" si="16"/>
        <v>67</v>
      </c>
      <c r="K61" s="20">
        <f t="shared" si="16"/>
        <v>79</v>
      </c>
      <c r="L61" s="20">
        <f t="shared" si="16"/>
        <v>85</v>
      </c>
      <c r="M61" s="20">
        <f t="shared" si="16"/>
        <v>91</v>
      </c>
      <c r="N61" s="20">
        <f t="shared" si="16"/>
        <v>97</v>
      </c>
      <c r="O61" s="20">
        <f t="shared" si="16"/>
        <v>112</v>
      </c>
      <c r="P61" s="20">
        <f t="shared" si="16"/>
        <v>113</v>
      </c>
      <c r="Q61" s="20">
        <f t="shared" si="16"/>
        <v>119</v>
      </c>
      <c r="R61" s="20">
        <f t="shared" si="16"/>
        <v>150</v>
      </c>
      <c r="S61" s="20">
        <f t="shared" si="16"/>
        <v>160</v>
      </c>
      <c r="T61" s="20">
        <f t="shared" si="16"/>
        <v>191</v>
      </c>
      <c r="U61" s="20">
        <f t="shared" si="16"/>
        <v>245</v>
      </c>
      <c r="V61" s="20">
        <f t="shared" si="16"/>
        <v>255</v>
      </c>
      <c r="W61" s="20">
        <f>V61+50</f>
        <v>305</v>
      </c>
      <c r="X61" s="1"/>
      <c r="Y61" s="4"/>
      <c r="Z61" s="1"/>
    </row>
    <row r="62" spans="1:26">
      <c r="A62" s="17" t="s">
        <v>60</v>
      </c>
      <c r="B62" s="25">
        <v>1</v>
      </c>
      <c r="C62" s="25">
        <v>2</v>
      </c>
      <c r="D62" s="20">
        <v>3</v>
      </c>
      <c r="E62" s="20">
        <v>4</v>
      </c>
      <c r="F62" s="25">
        <v>5</v>
      </c>
      <c r="G62" s="25">
        <v>6</v>
      </c>
      <c r="H62" s="20">
        <v>7</v>
      </c>
      <c r="I62" s="20">
        <v>8</v>
      </c>
      <c r="J62" s="20">
        <v>9</v>
      </c>
      <c r="K62" s="20">
        <v>10</v>
      </c>
      <c r="L62" s="20">
        <v>11</v>
      </c>
      <c r="M62" s="20">
        <v>12</v>
      </c>
      <c r="N62" s="25">
        <v>13</v>
      </c>
      <c r="O62" s="20">
        <v>14</v>
      </c>
      <c r="P62" s="20">
        <v>15</v>
      </c>
      <c r="Q62" s="20">
        <v>16</v>
      </c>
      <c r="R62" s="20">
        <v>17</v>
      </c>
      <c r="S62" s="20">
        <v>18</v>
      </c>
      <c r="T62" s="20">
        <v>19</v>
      </c>
      <c r="U62" s="20">
        <v>20</v>
      </c>
      <c r="V62" s="20">
        <v>21</v>
      </c>
      <c r="W62" s="20" t="s">
        <v>2</v>
      </c>
      <c r="X62" s="4"/>
      <c r="Y62" s="4"/>
      <c r="Z62" s="1"/>
    </row>
    <row r="63" spans="1:26">
      <c r="A63" s="35" t="s">
        <v>161</v>
      </c>
      <c r="B63" s="20"/>
      <c r="C63" s="20"/>
      <c r="D63" s="20"/>
      <c r="E63" s="20"/>
      <c r="F63" s="20"/>
      <c r="G63" s="37">
        <f>20+15</f>
        <v>35</v>
      </c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>
        <f>2</f>
        <v>2</v>
      </c>
      <c r="W63" s="20">
        <f t="shared" ref="W63:W71" si="17">SUM(B63:V63)</f>
        <v>37</v>
      </c>
      <c r="X63" s="4"/>
      <c r="Y63" s="4"/>
      <c r="Z63" s="1"/>
    </row>
    <row r="64" spans="1:26">
      <c r="A64" s="35" t="s">
        <v>154</v>
      </c>
      <c r="B64" s="20"/>
      <c r="C64" s="20"/>
      <c r="D64" s="20"/>
      <c r="E64" s="20"/>
      <c r="F64" s="20"/>
      <c r="G64" s="20"/>
      <c r="H64" s="39">
        <f>25+10</f>
        <v>35</v>
      </c>
      <c r="I64" s="20">
        <f>4+5</f>
        <v>9</v>
      </c>
      <c r="J64" s="20">
        <v>5</v>
      </c>
      <c r="K64" s="20">
        <f>2+5</f>
        <v>7</v>
      </c>
      <c r="L64" s="20">
        <v>5</v>
      </c>
      <c r="M64" s="20">
        <v>3</v>
      </c>
      <c r="N64" s="20">
        <v>3</v>
      </c>
      <c r="O64" s="20">
        <f>12+5</f>
        <v>17</v>
      </c>
      <c r="P64" s="20"/>
      <c r="Q64" s="20"/>
      <c r="R64" s="20"/>
      <c r="S64" s="20"/>
      <c r="T64" s="20"/>
      <c r="U64" s="20"/>
      <c r="V64" s="20"/>
      <c r="W64" s="20">
        <f t="shared" si="17"/>
        <v>84</v>
      </c>
      <c r="X64" s="4"/>
      <c r="Y64" s="1"/>
      <c r="Z64" s="1"/>
    </row>
    <row r="65" spans="1:26">
      <c r="A65" s="35" t="s">
        <v>162</v>
      </c>
      <c r="B65" s="24">
        <f>25+15</f>
        <v>40</v>
      </c>
      <c r="C65" s="37">
        <f>15</f>
        <v>15</v>
      </c>
      <c r="D65" s="37">
        <f>15</f>
        <v>15</v>
      </c>
      <c r="E65" s="20">
        <f>6+6</f>
        <v>12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>
        <f t="shared" si="17"/>
        <v>82</v>
      </c>
      <c r="X65" s="4"/>
      <c r="Y65" s="1"/>
      <c r="Z65" s="1"/>
    </row>
    <row r="66" spans="1:26">
      <c r="A66" s="41" t="s">
        <v>155</v>
      </c>
      <c r="B66" s="20"/>
      <c r="C66" s="20">
        <f>10</f>
        <v>10</v>
      </c>
      <c r="D66" s="20">
        <f>12</f>
        <v>12</v>
      </c>
      <c r="E66" s="20"/>
      <c r="F66" s="20">
        <f>2</f>
        <v>2</v>
      </c>
      <c r="G66" s="20"/>
      <c r="H66" s="20"/>
      <c r="I66" s="20"/>
      <c r="J66" s="20"/>
      <c r="K66" s="20"/>
      <c r="L66" s="20"/>
      <c r="M66" s="20"/>
      <c r="N66" s="20">
        <f>16</f>
        <v>16</v>
      </c>
      <c r="O66" s="40">
        <f>-10</f>
        <v>-10</v>
      </c>
      <c r="P66" s="40"/>
      <c r="Q66" s="40"/>
      <c r="R66" s="40"/>
      <c r="S66" s="40"/>
      <c r="T66" s="40"/>
      <c r="U66" s="40"/>
      <c r="V66" s="40"/>
      <c r="W66" s="40">
        <f t="shared" si="17"/>
        <v>30</v>
      </c>
      <c r="X66" s="4"/>
      <c r="Y66" s="1"/>
      <c r="Z66" s="1"/>
    </row>
    <row r="67" spans="1:26">
      <c r="A67" s="41" t="s">
        <v>156</v>
      </c>
      <c r="B67" s="20"/>
      <c r="C67" s="20">
        <f>8</f>
        <v>8</v>
      </c>
      <c r="D67" s="20"/>
      <c r="E67" s="20"/>
      <c r="F67" s="20">
        <f>16</f>
        <v>16</v>
      </c>
      <c r="G67" s="20"/>
      <c r="H67" s="20"/>
      <c r="I67" s="40">
        <f>-10</f>
        <v>-10</v>
      </c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>
        <f t="shared" si="17"/>
        <v>14</v>
      </c>
      <c r="X67" s="4"/>
      <c r="Y67" s="1"/>
      <c r="Z67" s="1"/>
    </row>
    <row r="68" spans="1:26">
      <c r="A68" s="35" t="s">
        <v>163</v>
      </c>
      <c r="B68" s="20"/>
      <c r="C68" s="38">
        <f>25+10</f>
        <v>35</v>
      </c>
      <c r="D68" s="20">
        <v>3</v>
      </c>
      <c r="E68" s="20">
        <v>3</v>
      </c>
      <c r="F68" s="39">
        <f>25+6</f>
        <v>31</v>
      </c>
      <c r="G68" s="20">
        <v>6</v>
      </c>
      <c r="H68" s="20">
        <v>6</v>
      </c>
      <c r="I68" s="20">
        <v>6</v>
      </c>
      <c r="J68" s="20">
        <v>6</v>
      </c>
      <c r="K68" s="20">
        <v>6</v>
      </c>
      <c r="L68" s="25">
        <f>14+10</f>
        <v>24</v>
      </c>
      <c r="M68" s="25">
        <v>10</v>
      </c>
      <c r="N68" s="38">
        <f>25+10</f>
        <v>35</v>
      </c>
      <c r="O68" s="25">
        <v>10</v>
      </c>
      <c r="P68" s="25">
        <v>10</v>
      </c>
      <c r="Q68" s="25">
        <v>10</v>
      </c>
      <c r="R68" s="25">
        <v>10</v>
      </c>
      <c r="S68" s="25">
        <f>20+10</f>
        <v>30</v>
      </c>
      <c r="T68" s="25">
        <v>10</v>
      </c>
      <c r="U68" s="20">
        <v>6</v>
      </c>
      <c r="V68" s="20">
        <v>6</v>
      </c>
      <c r="W68" s="20">
        <f>SUM(B68:V68)+30</f>
        <v>293</v>
      </c>
      <c r="X68" s="4"/>
      <c r="Y68" s="1"/>
      <c r="Z68" s="1"/>
    </row>
    <row r="69" spans="1:26">
      <c r="A69" s="35" t="s">
        <v>157</v>
      </c>
      <c r="B69" s="20">
        <f>20+10</f>
        <v>30</v>
      </c>
      <c r="C69" s="20">
        <f>6+10</f>
        <v>16</v>
      </c>
      <c r="D69" s="20">
        <v>10</v>
      </c>
      <c r="E69" s="20"/>
      <c r="F69" s="20"/>
      <c r="G69" s="20"/>
      <c r="H69" s="20"/>
      <c r="I69" s="20"/>
      <c r="J69" s="20"/>
      <c r="K69" s="20"/>
      <c r="L69" s="20">
        <f>3</f>
        <v>3</v>
      </c>
      <c r="M69" s="20"/>
      <c r="N69" s="20"/>
      <c r="O69" s="20"/>
      <c r="P69" s="20"/>
      <c r="Q69" s="20"/>
      <c r="R69" s="20"/>
      <c r="S69" s="20"/>
      <c r="T69" s="20"/>
      <c r="U69" s="20"/>
      <c r="V69" s="20">
        <f>20</f>
        <v>20</v>
      </c>
      <c r="W69" s="20">
        <f t="shared" si="17"/>
        <v>79</v>
      </c>
      <c r="X69" s="4"/>
      <c r="Y69" s="1"/>
      <c r="Z69" s="1"/>
    </row>
    <row r="70" spans="1:26">
      <c r="A70" s="35" t="s">
        <v>158</v>
      </c>
      <c r="B70" s="20">
        <f>12</f>
        <v>12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>
        <f>9</f>
        <v>9</v>
      </c>
      <c r="W70" s="20">
        <f t="shared" si="17"/>
        <v>21</v>
      </c>
      <c r="X70" s="4"/>
      <c r="Y70" s="1"/>
      <c r="Z70" s="1"/>
    </row>
    <row r="71" spans="1:26">
      <c r="A71" s="41" t="s">
        <v>159</v>
      </c>
      <c r="B71" s="20"/>
      <c r="C71" s="20"/>
      <c r="D71" s="20"/>
      <c r="E71" s="20"/>
      <c r="F71" s="20">
        <f>8</f>
        <v>8</v>
      </c>
      <c r="G71" s="20"/>
      <c r="H71" s="20"/>
      <c r="I71" s="20"/>
      <c r="J71" s="20">
        <f>7</f>
        <v>7</v>
      </c>
      <c r="K71" s="20"/>
      <c r="L71" s="20">
        <f>12</f>
        <v>12</v>
      </c>
      <c r="M71" s="20"/>
      <c r="N71" s="20">
        <f>6</f>
        <v>6</v>
      </c>
      <c r="O71" s="20"/>
      <c r="P71" s="40">
        <f>-10</f>
        <v>-10</v>
      </c>
      <c r="Q71" s="40"/>
      <c r="R71" s="40"/>
      <c r="S71" s="40"/>
      <c r="T71" s="40"/>
      <c r="U71" s="40"/>
      <c r="V71" s="40"/>
      <c r="W71" s="40">
        <f t="shared" si="17"/>
        <v>23</v>
      </c>
      <c r="X71" s="4"/>
      <c r="Y71" s="1"/>
      <c r="Z71" s="1"/>
    </row>
    <row r="72" spans="1:26">
      <c r="A72" s="2" t="s">
        <v>9</v>
      </c>
      <c r="B72" s="20">
        <f t="shared" ref="B72:C72" si="18">SUM(B63:B71)</f>
        <v>82</v>
      </c>
      <c r="C72" s="20">
        <f t="shared" si="18"/>
        <v>84</v>
      </c>
      <c r="D72" s="20">
        <f t="shared" ref="D72:E72" si="19">SUM(D63:D71)</f>
        <v>40</v>
      </c>
      <c r="E72" s="20">
        <f t="shared" si="19"/>
        <v>15</v>
      </c>
      <c r="F72" s="20">
        <f t="shared" ref="F72:G72" si="20">SUM(F63:F71)</f>
        <v>57</v>
      </c>
      <c r="G72" s="20">
        <f t="shared" si="20"/>
        <v>41</v>
      </c>
      <c r="H72" s="20">
        <f t="shared" ref="H72" si="21">SUM(H63:H71)</f>
        <v>41</v>
      </c>
      <c r="I72" s="20">
        <f t="shared" ref="I72:J72" si="22">SUM(I63:I71)</f>
        <v>5</v>
      </c>
      <c r="J72" s="20">
        <f t="shared" si="22"/>
        <v>18</v>
      </c>
      <c r="K72" s="20">
        <f t="shared" ref="K72:L72" si="23">SUM(K63:K71)</f>
        <v>13</v>
      </c>
      <c r="L72" s="20">
        <f t="shared" si="23"/>
        <v>44</v>
      </c>
      <c r="M72" s="20">
        <f t="shared" ref="M72:N72" si="24">SUM(M63:M71)</f>
        <v>13</v>
      </c>
      <c r="N72" s="20">
        <f t="shared" si="24"/>
        <v>60</v>
      </c>
      <c r="O72" s="20">
        <f t="shared" ref="O72:P72" si="25">SUM(O63:O71)</f>
        <v>17</v>
      </c>
      <c r="P72" s="20">
        <f t="shared" si="25"/>
        <v>0</v>
      </c>
      <c r="Q72" s="20">
        <f t="shared" ref="Q72:R72" si="26">SUM(Q63:Q71)</f>
        <v>10</v>
      </c>
      <c r="R72" s="20">
        <f t="shared" si="26"/>
        <v>10</v>
      </c>
      <c r="S72" s="20">
        <f t="shared" ref="S72:T72" si="27">SUM(S63:S71)</f>
        <v>30</v>
      </c>
      <c r="T72" s="20">
        <f t="shared" si="27"/>
        <v>10</v>
      </c>
      <c r="U72" s="20">
        <f t="shared" ref="U72:V72" si="28">SUM(U63:U71)</f>
        <v>6</v>
      </c>
      <c r="V72" s="20">
        <f t="shared" si="28"/>
        <v>37</v>
      </c>
      <c r="W72" s="20">
        <f>SUM(W63:W71)</f>
        <v>663</v>
      </c>
      <c r="X72" s="4"/>
      <c r="Y72" s="1"/>
      <c r="Z72" s="1"/>
    </row>
    <row r="73" spans="1:26">
      <c r="A73" s="2" t="s">
        <v>3</v>
      </c>
      <c r="B73" s="20">
        <f>B72</f>
        <v>82</v>
      </c>
      <c r="C73" s="20">
        <f t="shared" ref="C73:V73" si="29">B73+C72</f>
        <v>166</v>
      </c>
      <c r="D73" s="20">
        <f t="shared" si="29"/>
        <v>206</v>
      </c>
      <c r="E73" s="20">
        <f t="shared" si="29"/>
        <v>221</v>
      </c>
      <c r="F73" s="20">
        <f t="shared" si="29"/>
        <v>278</v>
      </c>
      <c r="G73" s="20">
        <f t="shared" si="29"/>
        <v>319</v>
      </c>
      <c r="H73" s="20">
        <f t="shared" si="29"/>
        <v>360</v>
      </c>
      <c r="I73" s="20">
        <f t="shared" si="29"/>
        <v>365</v>
      </c>
      <c r="J73" s="20">
        <f t="shared" si="29"/>
        <v>383</v>
      </c>
      <c r="K73" s="20">
        <f t="shared" si="29"/>
        <v>396</v>
      </c>
      <c r="L73" s="20">
        <f t="shared" si="29"/>
        <v>440</v>
      </c>
      <c r="M73" s="20">
        <f t="shared" si="29"/>
        <v>453</v>
      </c>
      <c r="N73" s="20">
        <f t="shared" si="29"/>
        <v>513</v>
      </c>
      <c r="O73" s="20">
        <f t="shared" si="29"/>
        <v>530</v>
      </c>
      <c r="P73" s="20">
        <f t="shared" si="29"/>
        <v>530</v>
      </c>
      <c r="Q73" s="20">
        <f t="shared" si="29"/>
        <v>540</v>
      </c>
      <c r="R73" s="20">
        <f t="shared" si="29"/>
        <v>550</v>
      </c>
      <c r="S73" s="20">
        <f t="shared" si="29"/>
        <v>580</v>
      </c>
      <c r="T73" s="20">
        <f t="shared" si="29"/>
        <v>590</v>
      </c>
      <c r="U73" s="20">
        <f t="shared" si="29"/>
        <v>596</v>
      </c>
      <c r="V73" s="20">
        <f t="shared" si="29"/>
        <v>633</v>
      </c>
      <c r="W73" s="20">
        <f>V73+30</f>
        <v>663</v>
      </c>
      <c r="X73" s="1"/>
      <c r="Y73" s="1"/>
      <c r="Z73" s="1"/>
    </row>
    <row r="74" spans="1:26">
      <c r="A74" s="2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1"/>
      <c r="Y74" s="1"/>
      <c r="Z74" s="1"/>
    </row>
    <row r="75" spans="1:26">
      <c r="A75" s="1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"/>
      <c r="Y75" s="1"/>
      <c r="Z75" s="1"/>
    </row>
    <row r="76" spans="1:26">
      <c r="A76" s="2" t="s">
        <v>4</v>
      </c>
      <c r="B76" s="2" t="s">
        <v>58</v>
      </c>
      <c r="C76" s="2" t="s">
        <v>8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"/>
      <c r="Y76" s="1"/>
      <c r="Z76" s="1"/>
    </row>
    <row r="77" spans="1:26">
      <c r="A77" s="2" t="str">
        <f>$A$38</f>
        <v>Bonaz</v>
      </c>
      <c r="B77" s="1">
        <f>$W$48</f>
        <v>833</v>
      </c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"/>
      <c r="Y77" s="1"/>
      <c r="Z77" s="1"/>
    </row>
    <row r="78" spans="1:26">
      <c r="A78" s="2" t="str">
        <f>$A$14</f>
        <v>Vene</v>
      </c>
      <c r="B78" s="8">
        <f>$W$24</f>
        <v>782</v>
      </c>
      <c r="C78" s="13">
        <f>B77-B78</f>
        <v>51</v>
      </c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"/>
      <c r="Y78" s="1"/>
      <c r="Z78" s="1"/>
    </row>
    <row r="79" spans="1:26">
      <c r="A79" s="2" t="str">
        <f>$A$62</f>
        <v>Andrea</v>
      </c>
      <c r="B79">
        <f>$W$72</f>
        <v>663</v>
      </c>
      <c r="C79" s="13">
        <f t="shared" ref="C79:C81" si="30">B78-B79</f>
        <v>119</v>
      </c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"/>
      <c r="Y79" s="1"/>
      <c r="Z79" s="1"/>
    </row>
    <row r="80" spans="1:26">
      <c r="A80" s="2" t="str">
        <f>$A$50</f>
        <v>Kalle</v>
      </c>
      <c r="B80" s="8">
        <f>$W$60</f>
        <v>305</v>
      </c>
      <c r="C80" s="13">
        <f t="shared" si="30"/>
        <v>358</v>
      </c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"/>
      <c r="Y80" s="1"/>
      <c r="Z80" s="1"/>
    </row>
    <row r="81" spans="1:26">
      <c r="A81" s="2" t="str">
        <f>$A$2</f>
        <v>Maffo</v>
      </c>
      <c r="B81" s="1">
        <f>$W$12</f>
        <v>198</v>
      </c>
      <c r="C81" s="13">
        <f t="shared" si="30"/>
        <v>107</v>
      </c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"/>
      <c r="Y81" s="1"/>
      <c r="Z81" s="1"/>
    </row>
    <row r="82" spans="1:26">
      <c r="A82" s="2" t="str">
        <f>$A$26</f>
        <v>Iaschi</v>
      </c>
      <c r="B82" s="8">
        <f>$W$36</f>
        <v>159</v>
      </c>
      <c r="C82" s="1">
        <f>B81-B82</f>
        <v>39</v>
      </c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"/>
      <c r="Y82" s="1"/>
      <c r="Z82" s="1"/>
    </row>
    <row r="83" spans="1:26"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"/>
      <c r="Y83" s="1"/>
      <c r="Z83" s="1"/>
    </row>
    <row r="84" spans="1:26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"/>
      <c r="Y84" s="1"/>
      <c r="Z84" s="1"/>
    </row>
    <row r="85" spans="1:26"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"/>
      <c r="Y85" s="1"/>
      <c r="Z85" s="1"/>
    </row>
    <row r="86" spans="1:26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D90" s="1"/>
      <c r="E90" s="14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D91" s="14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6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6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6">
      <c r="C96" s="8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>
      <c r="C97" s="8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>
      <c r="C98" s="8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>
      <c r="C99" s="8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>
      <c r="C100" s="8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>
      <c r="C101" s="8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26" spans="1:23">
      <c r="A126" s="3"/>
    </row>
    <row r="127" spans="1:23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>
      <c r="A130" s="6"/>
    </row>
    <row r="151" spans="1:22">
      <c r="A151" s="3"/>
    </row>
    <row r="152" spans="1:2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</row>
    <row r="153" spans="1:2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</row>
    <row r="154" spans="1:2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</row>
    <row r="155" spans="1:22">
      <c r="A155" s="6"/>
    </row>
    <row r="178" spans="1:22">
      <c r="A178" s="3"/>
    </row>
    <row r="179" spans="1:2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</row>
    <row r="180" spans="1:2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</row>
    <row r="181" spans="1:2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</row>
    <row r="182" spans="1:22">
      <c r="A182" s="6"/>
    </row>
  </sheetData>
  <autoFilter ref="A76:B81">
    <sortState ref="A77:B82">
      <sortCondition descending="1" ref="B76:B81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pageMargins left="0.75" right="0.75" top="1" bottom="1" header="0.5" footer="0.5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7"/>
  <sheetViews>
    <sheetView zoomScaleNormal="100" workbookViewId="0">
      <selection activeCell="C8" sqref="C8"/>
    </sheetView>
  </sheetViews>
  <sheetFormatPr defaultRowHeight="12.75"/>
  <cols>
    <col min="1" max="1" width="16.28515625" style="28" customWidth="1"/>
    <col min="2" max="2" width="9.140625" style="28"/>
    <col min="3" max="3" width="14.85546875" style="28" customWidth="1"/>
    <col min="4" max="4" width="9.140625" style="28"/>
    <col min="5" max="5" width="16.28515625" style="28" bestFit="1" customWidth="1"/>
    <col min="6" max="6" width="9.140625" style="28"/>
    <col min="7" max="7" width="9.42578125" style="28" bestFit="1" customWidth="1"/>
    <col min="8" max="8" width="9.140625" style="28"/>
    <col min="9" max="9" width="13.7109375" style="28" bestFit="1" customWidth="1"/>
    <col min="10" max="10" width="9.140625" style="28"/>
    <col min="11" max="11" width="9.85546875" style="28" bestFit="1" customWidth="1"/>
    <col min="12" max="16384" width="9.140625" style="28"/>
  </cols>
  <sheetData>
    <row r="1" spans="1:12">
      <c r="A1" s="30" t="s">
        <v>0</v>
      </c>
      <c r="B1" s="28">
        <v>500</v>
      </c>
      <c r="C1" s="30" t="s">
        <v>1</v>
      </c>
      <c r="D1" s="28">
        <v>500</v>
      </c>
      <c r="E1" s="30" t="s">
        <v>108</v>
      </c>
      <c r="F1" s="28">
        <v>500</v>
      </c>
      <c r="G1" s="30" t="s">
        <v>19</v>
      </c>
      <c r="H1" s="28">
        <v>500</v>
      </c>
      <c r="I1" s="30" t="s">
        <v>12</v>
      </c>
      <c r="J1" s="28">
        <v>500</v>
      </c>
      <c r="K1" s="30" t="s">
        <v>60</v>
      </c>
      <c r="L1" s="28">
        <v>500</v>
      </c>
    </row>
    <row r="2" spans="1:12">
      <c r="A2" s="28" t="s">
        <v>107</v>
      </c>
      <c r="B2" s="28">
        <v>30</v>
      </c>
      <c r="C2" s="28" t="s">
        <v>106</v>
      </c>
      <c r="D2" s="28">
        <v>25</v>
      </c>
      <c r="E2" s="29" t="s">
        <v>45</v>
      </c>
      <c r="F2" s="28">
        <v>175</v>
      </c>
      <c r="G2" s="28" t="s">
        <v>40</v>
      </c>
      <c r="H2" s="28">
        <v>151</v>
      </c>
      <c r="I2" s="29" t="s">
        <v>105</v>
      </c>
      <c r="J2" s="28">
        <v>51</v>
      </c>
      <c r="K2" s="28" t="s">
        <v>104</v>
      </c>
      <c r="L2" s="28">
        <v>25</v>
      </c>
    </row>
    <row r="3" spans="1:12">
      <c r="A3" s="29" t="s">
        <v>103</v>
      </c>
      <c r="B3" s="28">
        <v>11</v>
      </c>
      <c r="C3" s="28" t="s">
        <v>102</v>
      </c>
      <c r="D3" s="28">
        <v>100</v>
      </c>
      <c r="E3" s="29" t="s">
        <v>49</v>
      </c>
      <c r="F3" s="28">
        <v>125</v>
      </c>
      <c r="G3" s="28" t="s">
        <v>101</v>
      </c>
      <c r="H3" s="28">
        <v>125</v>
      </c>
      <c r="I3" s="29" t="s">
        <v>44</v>
      </c>
      <c r="J3" s="28">
        <v>78</v>
      </c>
      <c r="K3" s="28" t="s">
        <v>100</v>
      </c>
      <c r="L3" s="28">
        <v>2</v>
      </c>
    </row>
    <row r="4" spans="1:12">
      <c r="A4" s="29" t="s">
        <v>99</v>
      </c>
      <c r="B4" s="28">
        <v>45</v>
      </c>
      <c r="C4" s="29" t="s">
        <v>98</v>
      </c>
      <c r="D4" s="28">
        <v>60</v>
      </c>
      <c r="E4" s="29" t="s">
        <v>97</v>
      </c>
      <c r="F4" s="28">
        <v>45</v>
      </c>
      <c r="G4" s="29" t="s">
        <v>96</v>
      </c>
      <c r="H4" s="28">
        <v>13</v>
      </c>
      <c r="I4" s="29" t="s">
        <v>38</v>
      </c>
      <c r="J4" s="28">
        <v>70</v>
      </c>
      <c r="K4" s="29" t="s">
        <v>95</v>
      </c>
      <c r="L4" s="28">
        <v>101</v>
      </c>
    </row>
    <row r="5" spans="1:12">
      <c r="A5" s="29" t="s">
        <v>94</v>
      </c>
      <c r="B5" s="28">
        <v>240</v>
      </c>
      <c r="C5" s="29" t="s">
        <v>93</v>
      </c>
      <c r="D5" s="28">
        <v>250</v>
      </c>
      <c r="E5" s="29" t="s">
        <v>92</v>
      </c>
      <c r="F5" s="28">
        <v>100</v>
      </c>
      <c r="G5" s="29" t="s">
        <v>91</v>
      </c>
      <c r="H5" s="28">
        <v>20</v>
      </c>
      <c r="I5" s="29" t="s">
        <v>39</v>
      </c>
      <c r="J5" s="28">
        <v>35</v>
      </c>
      <c r="K5" s="29" t="s">
        <v>90</v>
      </c>
      <c r="L5" s="28">
        <v>20</v>
      </c>
    </row>
    <row r="6" spans="1:12">
      <c r="A6" s="33" t="s">
        <v>109</v>
      </c>
      <c r="B6" s="28">
        <v>15</v>
      </c>
      <c r="C6" s="29" t="s">
        <v>89</v>
      </c>
      <c r="D6" s="28">
        <v>43</v>
      </c>
      <c r="E6" s="29" t="s">
        <v>47</v>
      </c>
      <c r="F6" s="28">
        <v>39</v>
      </c>
      <c r="G6" s="29" t="s">
        <v>88</v>
      </c>
      <c r="H6" s="28">
        <v>23</v>
      </c>
      <c r="I6" s="29" t="s">
        <v>87</v>
      </c>
      <c r="J6" s="28">
        <v>41</v>
      </c>
      <c r="K6" s="29" t="s">
        <v>86</v>
      </c>
      <c r="L6" s="28">
        <v>70</v>
      </c>
    </row>
    <row r="7" spans="1:12">
      <c r="A7" s="29" t="s">
        <v>85</v>
      </c>
      <c r="B7" s="28">
        <v>1</v>
      </c>
      <c r="C7" s="29" t="s">
        <v>160</v>
      </c>
      <c r="D7" s="28">
        <v>1</v>
      </c>
      <c r="E7" s="29" t="s">
        <v>84</v>
      </c>
      <c r="F7" s="28">
        <v>13</v>
      </c>
      <c r="G7" s="29" t="s">
        <v>43</v>
      </c>
      <c r="H7" s="28">
        <v>1</v>
      </c>
      <c r="I7" s="29" t="s">
        <v>48</v>
      </c>
      <c r="J7" s="28">
        <v>41</v>
      </c>
      <c r="K7" s="29" t="s">
        <v>42</v>
      </c>
      <c r="L7" s="28">
        <v>192</v>
      </c>
    </row>
    <row r="8" spans="1:12">
      <c r="A8" s="29" t="s">
        <v>54</v>
      </c>
      <c r="B8" s="28">
        <v>1</v>
      </c>
      <c r="C8" s="29" t="s">
        <v>52</v>
      </c>
      <c r="E8" s="29" t="s">
        <v>83</v>
      </c>
      <c r="F8" s="28">
        <v>1</v>
      </c>
      <c r="G8" s="29" t="s">
        <v>82</v>
      </c>
      <c r="H8" s="28">
        <v>1</v>
      </c>
      <c r="I8" s="29" t="s">
        <v>41</v>
      </c>
      <c r="J8" s="28">
        <v>81</v>
      </c>
      <c r="K8" s="29" t="s">
        <v>81</v>
      </c>
      <c r="L8" s="28">
        <v>76</v>
      </c>
    </row>
    <row r="9" spans="1:12">
      <c r="A9" s="29" t="s">
        <v>80</v>
      </c>
      <c r="B9" s="28">
        <v>1</v>
      </c>
      <c r="C9" s="29" t="s">
        <v>79</v>
      </c>
      <c r="E9" s="29" t="s">
        <v>46</v>
      </c>
      <c r="F9" s="28">
        <v>1</v>
      </c>
      <c r="G9" s="29" t="s">
        <v>53</v>
      </c>
      <c r="H9" s="29">
        <v>1</v>
      </c>
      <c r="I9" s="29" t="s">
        <v>78</v>
      </c>
      <c r="J9" s="28">
        <v>27</v>
      </c>
      <c r="K9" s="29" t="s">
        <v>77</v>
      </c>
      <c r="L9" s="28">
        <v>12</v>
      </c>
    </row>
    <row r="10" spans="1:12">
      <c r="A10" s="29" t="s">
        <v>76</v>
      </c>
      <c r="B10" s="28">
        <v>150</v>
      </c>
      <c r="C10" s="29" t="s">
        <v>75</v>
      </c>
      <c r="E10" s="29" t="s">
        <v>74</v>
      </c>
      <c r="F10" s="28">
        <v>1</v>
      </c>
      <c r="G10" s="29" t="s">
        <v>73</v>
      </c>
      <c r="H10" s="29">
        <v>160</v>
      </c>
      <c r="I10" s="29" t="s">
        <v>72</v>
      </c>
      <c r="J10" s="28">
        <v>76</v>
      </c>
      <c r="K10" s="29" t="s">
        <v>50</v>
      </c>
      <c r="L10" s="28">
        <v>2</v>
      </c>
    </row>
    <row r="11" spans="1:12">
      <c r="A11" s="32"/>
      <c r="B11" s="31"/>
      <c r="C11" s="32"/>
      <c r="D11" s="31"/>
      <c r="E11" s="32"/>
      <c r="F11" s="31"/>
      <c r="G11" s="32"/>
      <c r="H11" s="31"/>
      <c r="I11" s="32"/>
      <c r="J11" s="31"/>
      <c r="K11" s="32"/>
      <c r="L11" s="31"/>
    </row>
    <row r="12" spans="1:12">
      <c r="A12" s="32"/>
      <c r="B12" s="31"/>
      <c r="C12" s="32"/>
      <c r="D12" s="31"/>
      <c r="E12" s="32"/>
      <c r="F12" s="31"/>
      <c r="G12" s="32"/>
      <c r="H12" s="31"/>
      <c r="I12" s="32"/>
      <c r="J12" s="31"/>
      <c r="K12" s="32"/>
      <c r="L12" s="31"/>
    </row>
    <row r="13" spans="1:12">
      <c r="B13" s="28">
        <f>B1-SUM(B2:B11)</f>
        <v>6</v>
      </c>
      <c r="C13" s="29"/>
      <c r="D13" s="28">
        <f>D1-SUM(D2:D11)</f>
        <v>21</v>
      </c>
      <c r="F13" s="28">
        <f>F1-SUM(F2:F11)</f>
        <v>0</v>
      </c>
      <c r="H13" s="28">
        <f>H1-SUM(H2:H11)</f>
        <v>5</v>
      </c>
      <c r="J13" s="28">
        <f>J1-SUM(J2:J11)</f>
        <v>0</v>
      </c>
      <c r="L13" s="28">
        <f>L1-SUM(L2:L10)</f>
        <v>0</v>
      </c>
    </row>
    <row r="14" spans="1:12">
      <c r="A14" s="28" t="s">
        <v>71</v>
      </c>
      <c r="C14" s="29" t="s">
        <v>70</v>
      </c>
      <c r="E14" s="28" t="s">
        <v>69</v>
      </c>
      <c r="G14" s="28" t="s">
        <v>68</v>
      </c>
      <c r="I14" s="28" t="s">
        <v>67</v>
      </c>
      <c r="K14" s="28" t="s">
        <v>66</v>
      </c>
    </row>
    <row r="15" spans="1:12">
      <c r="A15" s="28" t="s">
        <v>51</v>
      </c>
      <c r="C15" s="29"/>
      <c r="E15" s="28" t="s">
        <v>65</v>
      </c>
      <c r="G15" s="28" t="s">
        <v>64</v>
      </c>
      <c r="I15" s="28" t="s">
        <v>63</v>
      </c>
      <c r="K15" s="28" t="s">
        <v>62</v>
      </c>
    </row>
    <row r="16" spans="1:12">
      <c r="C16" s="29"/>
      <c r="F16" s="29"/>
    </row>
    <row r="17" spans="3:3">
      <c r="C17" s="29"/>
    </row>
    <row r="18" spans="3:3">
      <c r="C18" s="29"/>
    </row>
    <row r="19" spans="3:3">
      <c r="C19" s="29"/>
    </row>
    <row r="20" spans="3:3">
      <c r="C20" s="29"/>
    </row>
    <row r="21" spans="3:3">
      <c r="C21" s="29"/>
    </row>
    <row r="22" spans="3:3">
      <c r="C22" s="29"/>
    </row>
    <row r="23" spans="3:3">
      <c r="C23" s="29"/>
    </row>
    <row r="24" spans="3:3">
      <c r="C24" s="29"/>
    </row>
    <row r="25" spans="3:3">
      <c r="C25" s="29"/>
    </row>
    <row r="26" spans="3:3">
      <c r="C26" s="29"/>
    </row>
    <row r="27" spans="3:3">
      <c r="C27" s="29"/>
    </row>
    <row r="28" spans="3:3">
      <c r="C28" s="29"/>
    </row>
    <row r="29" spans="3:3">
      <c r="C29" s="29"/>
    </row>
    <row r="30" spans="3:3">
      <c r="C30" s="29"/>
    </row>
    <row r="31" spans="3:3">
      <c r="C31" s="29"/>
    </row>
    <row r="32" spans="3:3">
      <c r="C32" s="29"/>
    </row>
    <row r="33" spans="3:3">
      <c r="C33" s="29"/>
    </row>
    <row r="34" spans="3:3">
      <c r="C34" s="29"/>
    </row>
    <row r="35" spans="3:3">
      <c r="C35" s="29"/>
    </row>
    <row r="36" spans="3:3">
      <c r="C36" s="29"/>
    </row>
    <row r="37" spans="3:3">
      <c r="C37" s="29"/>
    </row>
    <row r="38" spans="3:3">
      <c r="C38" s="29"/>
    </row>
    <row r="39" spans="3:3">
      <c r="C39" s="29"/>
    </row>
    <row r="40" spans="3:3">
      <c r="C40" s="29"/>
    </row>
    <row r="41" spans="3:3">
      <c r="C41" s="29"/>
    </row>
    <row r="42" spans="3:3">
      <c r="C42" s="29"/>
    </row>
    <row r="43" spans="3:3">
      <c r="C43" s="29"/>
    </row>
    <row r="44" spans="3:3">
      <c r="C44" s="29"/>
    </row>
    <row r="45" spans="3:3">
      <c r="C45" s="29"/>
    </row>
    <row r="46" spans="3:3">
      <c r="C46" s="29"/>
    </row>
    <row r="47" spans="3:3">
      <c r="C47" s="29"/>
    </row>
    <row r="48" spans="3:3">
      <c r="C48" s="29"/>
    </row>
    <row r="49" spans="3:3">
      <c r="C49" s="29"/>
    </row>
    <row r="50" spans="3:3">
      <c r="C50" s="29"/>
    </row>
    <row r="51" spans="3:3">
      <c r="C51" s="29"/>
    </row>
    <row r="52" spans="3:3">
      <c r="C52" s="29"/>
    </row>
    <row r="53" spans="3:3">
      <c r="C53" s="29"/>
    </row>
    <row r="54" spans="3:3">
      <c r="C54" s="29"/>
    </row>
    <row r="55" spans="3:3">
      <c r="C55" s="29"/>
    </row>
    <row r="56" spans="3:3">
      <c r="C56" s="29"/>
    </row>
    <row r="57" spans="3:3">
      <c r="C57" s="29"/>
    </row>
    <row r="58" spans="3:3">
      <c r="C58" s="29"/>
    </row>
    <row r="59" spans="3:3">
      <c r="C59" s="29"/>
    </row>
    <row r="60" spans="3:3">
      <c r="C60" s="29"/>
    </row>
    <row r="61" spans="3:3">
      <c r="C61" s="29"/>
    </row>
    <row r="62" spans="3:3">
      <c r="C62" s="29"/>
    </row>
    <row r="63" spans="3:3">
      <c r="C63" s="29"/>
    </row>
    <row r="64" spans="3:3">
      <c r="C64" s="29"/>
    </row>
    <row r="65" spans="3:3">
      <c r="C65" s="29"/>
    </row>
    <row r="66" spans="3:3">
      <c r="C66" s="29"/>
    </row>
    <row r="67" spans="3:3">
      <c r="C67" s="29"/>
    </row>
    <row r="68" spans="3:3">
      <c r="C68" s="29"/>
    </row>
    <row r="69" spans="3:3">
      <c r="C69" s="29"/>
    </row>
    <row r="70" spans="3:3">
      <c r="C70" s="29"/>
    </row>
    <row r="71" spans="3:3">
      <c r="C71" s="29"/>
    </row>
    <row r="72" spans="3:3">
      <c r="C72" s="29"/>
    </row>
    <row r="73" spans="3:3">
      <c r="C73" s="29"/>
    </row>
    <row r="74" spans="3:3">
      <c r="C74" s="29"/>
    </row>
    <row r="75" spans="3:3">
      <c r="C75" s="29"/>
    </row>
    <row r="76" spans="3:3">
      <c r="C76" s="29"/>
    </row>
    <row r="77" spans="3:3">
      <c r="C77" s="29"/>
    </row>
    <row r="78" spans="3:3">
      <c r="C78" s="29"/>
    </row>
    <row r="79" spans="3:3">
      <c r="C79" s="29"/>
    </row>
    <row r="80" spans="3:3">
      <c r="C80" s="29"/>
    </row>
    <row r="81" spans="3:3">
      <c r="C81" s="29"/>
    </row>
    <row r="82" spans="3:3">
      <c r="C82" s="29"/>
    </row>
    <row r="83" spans="3:3">
      <c r="C83" s="29"/>
    </row>
    <row r="84" spans="3:3">
      <c r="C84" s="29"/>
    </row>
    <row r="85" spans="3:3">
      <c r="C85" s="29"/>
    </row>
    <row r="86" spans="3:3">
      <c r="C86" s="29"/>
    </row>
    <row r="87" spans="3:3">
      <c r="C87" s="29"/>
    </row>
    <row r="88" spans="3:3">
      <c r="C88" s="29"/>
    </row>
    <row r="89" spans="3:3">
      <c r="C89" s="29"/>
    </row>
    <row r="90" spans="3:3">
      <c r="C90" s="29"/>
    </row>
    <row r="91" spans="3:3">
      <c r="C91" s="29"/>
    </row>
    <row r="92" spans="3:3">
      <c r="C92" s="29"/>
    </row>
    <row r="93" spans="3:3">
      <c r="C93" s="29"/>
    </row>
    <row r="94" spans="3:3">
      <c r="C94" s="29"/>
    </row>
    <row r="95" spans="3:3">
      <c r="C95" s="29"/>
    </row>
    <row r="96" spans="3:3">
      <c r="C96" s="29"/>
    </row>
    <row r="97" spans="3:3">
      <c r="C97" s="29"/>
    </row>
    <row r="98" spans="3:3">
      <c r="C98" s="29"/>
    </row>
    <row r="99" spans="3:3">
      <c r="C99" s="29"/>
    </row>
    <row r="100" spans="3:3">
      <c r="C100" s="29"/>
    </row>
    <row r="101" spans="3:3">
      <c r="C101" s="29"/>
    </row>
    <row r="102" spans="3:3">
      <c r="C102" s="29"/>
    </row>
    <row r="103" spans="3:3">
      <c r="C103" s="29"/>
    </row>
    <row r="104" spans="3:3">
      <c r="C104" s="29"/>
    </row>
    <row r="105" spans="3:3">
      <c r="C105" s="29"/>
    </row>
    <row r="106" spans="3:3">
      <c r="C106" s="29"/>
    </row>
    <row r="107" spans="3:3">
      <c r="C107" s="29"/>
    </row>
    <row r="108" spans="3:3">
      <c r="C108" s="29"/>
    </row>
    <row r="109" spans="3:3">
      <c r="C109" s="29"/>
    </row>
    <row r="110" spans="3:3">
      <c r="C110" s="29"/>
    </row>
    <row r="111" spans="3:3">
      <c r="C111" s="29"/>
    </row>
    <row r="112" spans="3:3">
      <c r="C112" s="29"/>
    </row>
    <row r="113" spans="3:3">
      <c r="C113" s="29"/>
    </row>
    <row r="114" spans="3:3">
      <c r="C114" s="29"/>
    </row>
    <row r="115" spans="3:3">
      <c r="C115" s="29"/>
    </row>
    <row r="116" spans="3:3">
      <c r="C116" s="29"/>
    </row>
    <row r="117" spans="3:3">
      <c r="C117" s="29"/>
    </row>
    <row r="118" spans="3:3">
      <c r="C118" s="29"/>
    </row>
    <row r="119" spans="3:3">
      <c r="C119" s="29"/>
    </row>
    <row r="120" spans="3:3">
      <c r="C120" s="29"/>
    </row>
    <row r="121" spans="3:3">
      <c r="C121" s="29"/>
    </row>
    <row r="122" spans="3:3">
      <c r="C122" s="29"/>
    </row>
    <row r="123" spans="3:3">
      <c r="C123" s="29"/>
    </row>
    <row r="124" spans="3:3">
      <c r="C124" s="29"/>
    </row>
    <row r="125" spans="3:3">
      <c r="C125" s="29"/>
    </row>
    <row r="126" spans="3:3">
      <c r="C126" s="29"/>
    </row>
    <row r="127" spans="3:3">
      <c r="C127" s="29"/>
    </row>
    <row r="128" spans="3:3">
      <c r="C128" s="29"/>
    </row>
    <row r="129" spans="3:3">
      <c r="C129" s="29"/>
    </row>
    <row r="130" spans="3:3">
      <c r="C130" s="29"/>
    </row>
    <row r="131" spans="3:3">
      <c r="C131" s="29"/>
    </row>
    <row r="132" spans="3:3">
      <c r="C132" s="29"/>
    </row>
    <row r="133" spans="3:3">
      <c r="C133" s="29"/>
    </row>
    <row r="134" spans="3:3">
      <c r="C134" s="29"/>
    </row>
    <row r="135" spans="3:3">
      <c r="C135" s="29"/>
    </row>
    <row r="136" spans="3:3">
      <c r="C136" s="29"/>
    </row>
    <row r="137" spans="3:3">
      <c r="C137" s="29"/>
    </row>
    <row r="138" spans="3:3">
      <c r="C138" s="29"/>
    </row>
    <row r="139" spans="3:3">
      <c r="C139" s="29"/>
    </row>
    <row r="140" spans="3:3">
      <c r="C140" s="29"/>
    </row>
    <row r="141" spans="3:3">
      <c r="C141" s="29"/>
    </row>
    <row r="142" spans="3:3">
      <c r="C142" s="29"/>
    </row>
    <row r="143" spans="3:3">
      <c r="C143" s="29"/>
    </row>
    <row r="144" spans="3:3">
      <c r="C144" s="29"/>
    </row>
    <row r="145" spans="3:3">
      <c r="C145" s="29"/>
    </row>
    <row r="146" spans="3:3">
      <c r="C146" s="29"/>
    </row>
    <row r="147" spans="3:3">
      <c r="C147" s="29"/>
    </row>
    <row r="148" spans="3:3">
      <c r="C148" s="29"/>
    </row>
    <row r="149" spans="3:3">
      <c r="C149" s="29"/>
    </row>
    <row r="150" spans="3:3">
      <c r="C150" s="29"/>
    </row>
    <row r="151" spans="3:3">
      <c r="C151" s="29"/>
    </row>
    <row r="152" spans="3:3">
      <c r="C152" s="29"/>
    </row>
    <row r="153" spans="3:3">
      <c r="C153" s="29"/>
    </row>
    <row r="154" spans="3:3">
      <c r="C154" s="29"/>
    </row>
    <row r="155" spans="3:3">
      <c r="C155" s="29"/>
    </row>
    <row r="156" spans="3:3">
      <c r="C156" s="29"/>
    </row>
    <row r="157" spans="3:3">
      <c r="C157" s="29"/>
    </row>
    <row r="158" spans="3:3">
      <c r="C158" s="29"/>
    </row>
    <row r="159" spans="3:3">
      <c r="C159" s="29"/>
    </row>
    <row r="160" spans="3:3">
      <c r="C160" s="29"/>
    </row>
    <row r="161" spans="3:3">
      <c r="C161" s="29"/>
    </row>
    <row r="162" spans="3:3">
      <c r="C162" s="29"/>
    </row>
    <row r="163" spans="3:3">
      <c r="C163" s="29"/>
    </row>
    <row r="164" spans="3:3">
      <c r="C164" s="29"/>
    </row>
    <row r="165" spans="3:3">
      <c r="C165" s="29"/>
    </row>
    <row r="166" spans="3:3">
      <c r="C166" s="29"/>
    </row>
    <row r="167" spans="3:3">
      <c r="C167" s="29"/>
    </row>
    <row r="168" spans="3:3">
      <c r="C168" s="29"/>
    </row>
    <row r="169" spans="3:3">
      <c r="C169" s="29"/>
    </row>
    <row r="170" spans="3:3">
      <c r="C170" s="29"/>
    </row>
    <row r="171" spans="3:3">
      <c r="C171" s="29"/>
    </row>
    <row r="172" spans="3:3">
      <c r="C172" s="29"/>
    </row>
    <row r="173" spans="3:3">
      <c r="C173" s="29"/>
    </row>
    <row r="174" spans="3:3">
      <c r="C174" s="29"/>
    </row>
    <row r="175" spans="3:3">
      <c r="C175" s="29"/>
    </row>
    <row r="176" spans="3:3">
      <c r="C176" s="29"/>
    </row>
    <row r="177" spans="3:3">
      <c r="C177" s="29"/>
    </row>
    <row r="178" spans="3:3">
      <c r="C178" s="29"/>
    </row>
    <row r="179" spans="3:3">
      <c r="C179" s="29"/>
    </row>
    <row r="180" spans="3:3">
      <c r="C180" s="29"/>
    </row>
    <row r="181" spans="3:3">
      <c r="C181" s="29"/>
    </row>
    <row r="182" spans="3:3">
      <c r="C182" s="29"/>
    </row>
    <row r="183" spans="3:3">
      <c r="C183" s="29"/>
    </row>
    <row r="184" spans="3:3">
      <c r="C184" s="29"/>
    </row>
    <row r="185" spans="3:3">
      <c r="C185" s="29"/>
    </row>
    <row r="186" spans="3:3">
      <c r="C186" s="29"/>
    </row>
    <row r="187" spans="3:3">
      <c r="C187" s="29"/>
    </row>
    <row r="188" spans="3:3">
      <c r="C188" s="29"/>
    </row>
    <row r="189" spans="3:3">
      <c r="C189" s="29"/>
    </row>
    <row r="190" spans="3:3">
      <c r="C190" s="29"/>
    </row>
    <row r="191" spans="3:3">
      <c r="C191" s="29"/>
    </row>
    <row r="192" spans="3:3">
      <c r="C192" s="29"/>
    </row>
    <row r="193" spans="3:3">
      <c r="C193" s="29"/>
    </row>
    <row r="194" spans="3:3">
      <c r="C194" s="29"/>
    </row>
    <row r="195" spans="3:3">
      <c r="C195" s="29"/>
    </row>
    <row r="196" spans="3:3">
      <c r="C196" s="29"/>
    </row>
    <row r="197" spans="3:3">
      <c r="C197" s="29"/>
    </row>
    <row r="198" spans="3:3">
      <c r="C198" s="29"/>
    </row>
    <row r="199" spans="3:3">
      <c r="C199" s="29"/>
    </row>
    <row r="200" spans="3:3">
      <c r="C200" s="29"/>
    </row>
    <row r="201" spans="3:3">
      <c r="C201" s="29"/>
    </row>
    <row r="202" spans="3:3">
      <c r="C202" s="29"/>
    </row>
    <row r="203" spans="3:3">
      <c r="C203" s="29"/>
    </row>
    <row r="204" spans="3:3">
      <c r="C204" s="29"/>
    </row>
    <row r="205" spans="3:3">
      <c r="C205" s="29"/>
    </row>
    <row r="206" spans="3:3">
      <c r="C206" s="29"/>
    </row>
    <row r="207" spans="3:3">
      <c r="C207" s="29"/>
    </row>
    <row r="208" spans="3:3">
      <c r="C208" s="29"/>
    </row>
    <row r="209" spans="3:3">
      <c r="C209" s="29"/>
    </row>
    <row r="210" spans="3:3">
      <c r="C210" s="29"/>
    </row>
    <row r="211" spans="3:3">
      <c r="C211" s="29"/>
    </row>
    <row r="212" spans="3:3">
      <c r="C212" s="29"/>
    </row>
    <row r="213" spans="3:3">
      <c r="C213" s="29"/>
    </row>
    <row r="214" spans="3:3">
      <c r="C214" s="29"/>
    </row>
    <row r="215" spans="3:3">
      <c r="C215" s="29"/>
    </row>
    <row r="216" spans="3:3">
      <c r="C216" s="29"/>
    </row>
    <row r="217" spans="3:3">
      <c r="C217" s="29"/>
    </row>
    <row r="218" spans="3:3">
      <c r="C218" s="29"/>
    </row>
    <row r="219" spans="3:3">
      <c r="C219" s="29"/>
    </row>
    <row r="220" spans="3:3">
      <c r="C220" s="29"/>
    </row>
    <row r="221" spans="3:3">
      <c r="C221" s="29"/>
    </row>
    <row r="222" spans="3:3">
      <c r="C222" s="29"/>
    </row>
    <row r="223" spans="3:3">
      <c r="C223" s="29"/>
    </row>
    <row r="224" spans="3:3">
      <c r="C224" s="29"/>
    </row>
    <row r="225" spans="3:3">
      <c r="C225" s="29"/>
    </row>
    <row r="226" spans="3:3">
      <c r="C226" s="29"/>
    </row>
    <row r="227" spans="3:3">
      <c r="C227" s="29"/>
    </row>
    <row r="228" spans="3:3">
      <c r="C228" s="29"/>
    </row>
    <row r="229" spans="3:3">
      <c r="C229" s="29"/>
    </row>
    <row r="230" spans="3:3">
      <c r="C230" s="29"/>
    </row>
    <row r="231" spans="3:3">
      <c r="C231" s="29"/>
    </row>
    <row r="232" spans="3:3">
      <c r="C232" s="29"/>
    </row>
    <row r="233" spans="3:3">
      <c r="C233" s="29"/>
    </row>
    <row r="234" spans="3:3">
      <c r="C234" s="29"/>
    </row>
    <row r="235" spans="3:3">
      <c r="C235" s="29"/>
    </row>
    <row r="236" spans="3:3">
      <c r="C236" s="29"/>
    </row>
    <row r="237" spans="3:3">
      <c r="C237" s="2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FANTAGIRO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2012-05-27T19:16:41Z</dcterms:modified>
</cp:coreProperties>
</file>