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NTATOUR" sheetId="1" r:id="rId3"/>
    <sheet state="visible" name="GRAFICO" sheetId="2" r:id="rId4"/>
    <sheet state="visible" name="ASTA" sheetId="3" r:id="rId5"/>
  </sheets>
  <definedNames>
    <definedName hidden="1" localSheetId="0" name="_xlnm._FilterDatabase">FANTATOUR!$A$58:$B$63</definedName>
  </definedNames>
  <calcPr/>
</workbook>
</file>

<file path=xl/sharedStrings.xml><?xml version="1.0" encoding="utf-8"?>
<sst xmlns="http://schemas.openxmlformats.org/spreadsheetml/2006/main" count="149" uniqueCount="125">
  <si>
    <t>FANTATOUR 2021 (Memorial Raffaella Carrà)</t>
  </si>
  <si>
    <t>REGOLAMENTO</t>
  </si>
  <si>
    <t>LOMBO</t>
  </si>
  <si>
    <t>TOT</t>
  </si>
  <si>
    <t>NAIRO QUINTANA</t>
  </si>
  <si>
    <t>SONNY COLBRELLI</t>
  </si>
  <si>
    <t>TADEJ POGACAR</t>
  </si>
  <si>
    <t>MARC HIRSCHI</t>
  </si>
  <si>
    <t>JACK HAIG</t>
  </si>
  <si>
    <t>TIM MERLIER</t>
  </si>
  <si>
    <t>RICHARD CARAPAZ</t>
  </si>
  <si>
    <t>VINCENZO NIBALI</t>
  </si>
  <si>
    <t>TAPPA</t>
  </si>
  <si>
    <t>PARZIALI</t>
  </si>
  <si>
    <t>BONAZ</t>
  </si>
  <si>
    <t>PRIMOŽ ROGLIČ</t>
  </si>
  <si>
    <t>JASPER STUYVEN</t>
  </si>
  <si>
    <t>ARNAUD DEMARE</t>
  </si>
  <si>
    <t>MARK CAVENDISH</t>
  </si>
  <si>
    <t>JAKOB FUGLSANG</t>
  </si>
  <si>
    <t>RIT</t>
  </si>
  <si>
    <t>MICHAEL WOODS</t>
  </si>
  <si>
    <t>DOPING</t>
  </si>
  <si>
    <t>tolti tutti i punti conquistati dal ciclista</t>
  </si>
  <si>
    <t>DAVIDE BALLERINI</t>
  </si>
  <si>
    <t>DOPING TECNOLOGICO</t>
  </si>
  <si>
    <t>ad esempio bici elettrica</t>
  </si>
  <si>
    <t>EDWARD THEUNS</t>
  </si>
  <si>
    <t>CARCERE</t>
  </si>
  <si>
    <t>Maglie</t>
  </si>
  <si>
    <t>1°</t>
  </si>
  <si>
    <t>2°</t>
  </si>
  <si>
    <t>3°</t>
  </si>
  <si>
    <t>4°</t>
  </si>
  <si>
    <t>5°</t>
  </si>
  <si>
    <t>6°</t>
  </si>
  <si>
    <t>7°</t>
  </si>
  <si>
    <t>GIALLA</t>
  </si>
  <si>
    <t>MAFFO</t>
  </si>
  <si>
    <t>VERDE</t>
  </si>
  <si>
    <t>Punti</t>
  </si>
  <si>
    <t>JULIAN ALAPHILIPPE</t>
  </si>
  <si>
    <t>POIS</t>
  </si>
  <si>
    <t>Montagna</t>
  </si>
  <si>
    <t>PETER SAGAN</t>
  </si>
  <si>
    <t>BIANCA</t>
  </si>
  <si>
    <t>Giovani</t>
  </si>
  <si>
    <t>MADS PEDERSEN</t>
  </si>
  <si>
    <t>COMBATTIVO</t>
  </si>
  <si>
    <t>SERGIO ANDRES HIGUITA</t>
  </si>
  <si>
    <t>Maglie finali</t>
  </si>
  <si>
    <t>SEPP KUSS</t>
  </si>
  <si>
    <t>TAO GEOGHEGAN HART</t>
  </si>
  <si>
    <t>WILCO KELDERMAN</t>
  </si>
  <si>
    <t>NACER BOUHANNI</t>
  </si>
  <si>
    <t>KALLE</t>
  </si>
  <si>
    <t>MICHAEL MATTHEWS</t>
  </si>
  <si>
    <t>WOUT VAN AERT</t>
  </si>
  <si>
    <t>MATHIEU VAN DER POEL</t>
  </si>
  <si>
    <t>GUILLAUME MARTIN</t>
  </si>
  <si>
    <t>SIMON  YATES</t>
  </si>
  <si>
    <t>PEIO BILBAO</t>
  </si>
  <si>
    <t>BAUKE MOLLEMA</t>
  </si>
  <si>
    <t>CHRIS FROOME</t>
  </si>
  <si>
    <t>STEFANO</t>
  </si>
  <si>
    <t>MIGUEL ANGEL LOPEZ</t>
  </si>
  <si>
    <t>RICK ZABEL</t>
  </si>
  <si>
    <t>GERAINT THOMAS</t>
  </si>
  <si>
    <t>RIGOBERTO URAN</t>
  </si>
  <si>
    <t>CALEB EWAN</t>
  </si>
  <si>
    <t>TONY MARTIN</t>
  </si>
  <si>
    <t>VICTOR CAMPENAERTS</t>
  </si>
  <si>
    <t>MATEJ MOHORIC</t>
  </si>
  <si>
    <t>CLASSIFICA</t>
  </si>
  <si>
    <t>PT</t>
  </si>
  <si>
    <t>DIFF</t>
  </si>
  <si>
    <t>TAPPE</t>
  </si>
  <si>
    <t>Kalle</t>
  </si>
  <si>
    <t>Lombo</t>
  </si>
  <si>
    <t>Sarzi</t>
  </si>
  <si>
    <t>Maffo</t>
  </si>
  <si>
    <t>Bonaz</t>
  </si>
  <si>
    <t>matthews</t>
  </si>
  <si>
    <t xml:space="preserve">quintana </t>
  </si>
  <si>
    <t>lopez</t>
  </si>
  <si>
    <t>alaphilippe</t>
  </si>
  <si>
    <t>roglic</t>
  </si>
  <si>
    <t>van aert</t>
  </si>
  <si>
    <t>colbrelli</t>
  </si>
  <si>
    <t>zabel</t>
  </si>
  <si>
    <t>sagan</t>
  </si>
  <si>
    <t>stuyven</t>
  </si>
  <si>
    <t>van der poel</t>
  </si>
  <si>
    <t>pogacar</t>
  </si>
  <si>
    <t>thomas</t>
  </si>
  <si>
    <t>pedersen</t>
  </si>
  <si>
    <t>demare</t>
  </si>
  <si>
    <t>guillame martin</t>
  </si>
  <si>
    <t>hirshi</t>
  </si>
  <si>
    <t>uran</t>
  </si>
  <si>
    <t>higuita</t>
  </si>
  <si>
    <t>cavendish</t>
  </si>
  <si>
    <t>yates</t>
  </si>
  <si>
    <t>haig</t>
  </si>
  <si>
    <t>ewan</t>
  </si>
  <si>
    <t>kuss</t>
  </si>
  <si>
    <t>fulgsang</t>
  </si>
  <si>
    <t>bilbao</t>
  </si>
  <si>
    <t>merlier</t>
  </si>
  <si>
    <t xml:space="preserve">tony martin </t>
  </si>
  <si>
    <t>geoghen hart</t>
  </si>
  <si>
    <t>woods</t>
  </si>
  <si>
    <t>mollema</t>
  </si>
  <si>
    <t>carapaz</t>
  </si>
  <si>
    <t>campenaerts</t>
  </si>
  <si>
    <t>kelderman</t>
  </si>
  <si>
    <t>ballerini</t>
  </si>
  <si>
    <t>froome</t>
  </si>
  <si>
    <t>nibali</t>
  </si>
  <si>
    <t>mohoric</t>
  </si>
  <si>
    <t>buhanni</t>
  </si>
  <si>
    <t>edward theuns</t>
  </si>
  <si>
    <t>SPESA</t>
  </si>
  <si>
    <t>BUDGET</t>
  </si>
  <si>
    <t>RESIDUO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</si>
</sst>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3">
    <font>
      <sz val="10.0"/>
      <color rgb="FF000000"/>
      <name val="Arial"/>
    </font>
    <font>
      <b/>
      <sz val="9.0"/>
      <name val="Arial"/>
    </font>
    <font>
      <sz val="9.0"/>
      <name val="Arial"/>
    </font>
    <font>
      <b/>
      <sz val="9.0"/>
      <color rgb="FFFFCC00"/>
      <name val="Arial"/>
    </font>
    <font>
      <sz val="10.0"/>
      <name val="Arial"/>
    </font>
    <font>
      <b/>
      <sz val="9.0"/>
      <color rgb="FFFF0000"/>
      <name val="Arial"/>
    </font>
    <font>
      <b/>
      <u/>
      <sz val="9.0"/>
      <color rgb="FF000000"/>
      <name val="Arial"/>
    </font>
    <font>
      <b/>
      <u/>
      <sz val="9.0"/>
      <color rgb="FFFFFF00"/>
      <name val="Arial"/>
    </font>
    <font>
      <b/>
      <sz val="9.0"/>
      <color rgb="FF00FFFF"/>
      <name val="Arial"/>
    </font>
    <font>
      <b/>
      <sz val="9.0"/>
      <color rgb="FFFFFF00"/>
      <name val="Arial"/>
    </font>
    <font>
      <b/>
      <u/>
      <sz val="9.0"/>
      <color rgb="FFB7B7B7"/>
      <name val="Arial"/>
    </font>
    <font>
      <b/>
      <u/>
      <sz val="9.0"/>
      <color rgb="FF00FF00"/>
      <name val="Arial"/>
    </font>
    <font>
      <b/>
      <sz val="9.0"/>
      <color rgb="FF00FF00"/>
      <name val="Arial"/>
    </font>
    <font>
      <b/>
      <sz val="9.0"/>
      <color rgb="FFFFFFFF"/>
      <name val="Arial"/>
    </font>
    <font>
      <b/>
      <sz val="10.0"/>
      <name val="Arial"/>
    </font>
    <font>
      <b/>
      <sz val="10.0"/>
      <color rgb="FFFFFFFF"/>
      <name val="Arial"/>
    </font>
    <font>
      <b/>
      <sz val="9.0"/>
      <color rgb="FF9900FF"/>
      <name val="Arial"/>
    </font>
    <font>
      <b/>
      <sz val="9.0"/>
      <color rgb="FFC0C0C0"/>
      <name val="Arial"/>
    </font>
    <font>
      <sz val="10.0"/>
      <color rgb="FFFFFFFF"/>
      <name val="Arial"/>
    </font>
    <font>
      <b/>
      <sz val="9.0"/>
      <color rgb="FF339966"/>
      <name val="Arial"/>
    </font>
    <font>
      <b/>
      <sz val="9.0"/>
      <color rgb="FF00B0F0"/>
      <name val="Arial"/>
    </font>
    <font>
      <b/>
      <sz val="9.0"/>
      <color rgb="FF800080"/>
      <name val="Arial"/>
    </font>
    <font>
      <b/>
      <u/>
      <sz val="9.0"/>
      <color rgb="FF0000FF"/>
      <name val="Arial"/>
    </font>
    <font>
      <b/>
      <sz val="9.0"/>
      <color rgb="FF000000"/>
      <name val="Arial"/>
    </font>
    <font>
      <u/>
      <sz val="9.0"/>
      <name val="Arial"/>
    </font>
    <font>
      <b/>
    </font>
    <font>
      <b/>
      <color rgb="FF0000FF"/>
    </font>
    <font>
      <b/>
      <color rgb="FFFF0000"/>
    </font>
    <font>
      <b/>
      <color rgb="FFFF9900"/>
    </font>
    <font>
      <b/>
      <color rgb="FF38761D"/>
    </font>
    <font>
      <b/>
      <color rgb="FF9900FF"/>
    </font>
    <font>
      <b/>
      <sz val="10.0"/>
      <color rgb="FFFF0000"/>
      <name val="Arial"/>
    </font>
    <font/>
  </fonts>
  <fills count="10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FFFFFF"/>
        <bgColor rgb="FFFFFFFF"/>
      </patternFill>
    </fill>
    <fill>
      <patternFill patternType="solid">
        <fgColor rgb="FFEEECE1"/>
        <bgColor rgb="FFEEECE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horizontal="center"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5" numFmtId="0" xfId="0" applyAlignment="1" applyFont="1">
      <alignment readingOrder="0" shrinkToFit="0" wrapText="0"/>
    </xf>
    <xf borderId="0" fillId="0" fontId="5" numFmtId="0" xfId="0" applyAlignment="1" applyFont="1">
      <alignment horizontal="center" shrinkToFit="0" wrapText="0"/>
    </xf>
    <xf borderId="1" fillId="2" fontId="1" numFmtId="0" xfId="0" applyAlignment="1" applyBorder="1" applyFill="1" applyFont="1">
      <alignment shrinkToFit="0" wrapText="0"/>
    </xf>
    <xf borderId="0" fillId="0" fontId="6" numFmtId="0" xfId="0" applyAlignment="1" applyFont="1">
      <alignment shrinkToFit="0" wrapText="0"/>
    </xf>
    <xf borderId="0" fillId="0" fontId="1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7" numFmtId="0" xfId="0" applyAlignment="1" applyFont="1">
      <alignment shrinkToFit="0" wrapText="0"/>
    </xf>
    <xf borderId="0" fillId="0" fontId="8" numFmtId="0" xfId="0" applyAlignment="1" applyFont="1">
      <alignment horizontal="center" shrinkToFit="0" wrapText="0"/>
    </xf>
    <xf borderId="0" fillId="0" fontId="8" numFmtId="0" xfId="0" applyAlignment="1" applyFont="1">
      <alignment horizontal="center" readingOrder="0" shrinkToFit="0" wrapText="0"/>
    </xf>
    <xf borderId="0" fillId="2" fontId="1" numFmtId="0" xfId="0" applyAlignment="1" applyFont="1">
      <alignment horizontal="center" shrinkToFit="0" wrapText="0"/>
    </xf>
    <xf borderId="0" fillId="0" fontId="9" numFmtId="0" xfId="0" applyAlignment="1" applyFont="1">
      <alignment horizontal="center" shrinkToFit="0" wrapText="0"/>
    </xf>
    <xf borderId="0" fillId="0" fontId="9" numFmtId="0" xfId="0" applyAlignment="1" applyFont="1">
      <alignment horizontal="center" readingOrder="0" shrinkToFit="0" wrapText="0"/>
    </xf>
    <xf borderId="0" fillId="2" fontId="9" numFmtId="0" xfId="0" applyAlignment="1" applyFont="1">
      <alignment horizontal="center" shrinkToFit="0" wrapText="0"/>
    </xf>
    <xf borderId="0" fillId="0" fontId="10" numFmtId="0" xfId="0" applyAlignment="1" applyFont="1">
      <alignment shrinkToFit="0" wrapText="0"/>
    </xf>
    <xf borderId="0" fillId="3" fontId="1" numFmtId="0" xfId="0" applyAlignment="1" applyFill="1" applyFont="1">
      <alignment horizontal="center" shrinkToFit="0" wrapText="0"/>
    </xf>
    <xf borderId="0" fillId="3" fontId="1" numFmtId="0" xfId="0" applyAlignment="1" applyFont="1">
      <alignment horizontal="center" readingOrder="0" shrinkToFit="0" wrapText="0"/>
    </xf>
    <xf borderId="0" fillId="0" fontId="1" numFmtId="0" xfId="0" applyAlignment="1" applyFont="1">
      <alignment horizontal="right" readingOrder="0" shrinkToFit="0" wrapText="0"/>
    </xf>
    <xf borderId="0" fillId="0" fontId="1" numFmtId="0" xfId="0" applyAlignment="1" applyFont="1">
      <alignment horizontal="right" shrinkToFit="0" wrapText="0"/>
    </xf>
    <xf borderId="0" fillId="0" fontId="1" numFmtId="0" xfId="0" applyAlignment="1" applyFont="1">
      <alignment readingOrder="0" shrinkToFit="0" wrapText="0"/>
    </xf>
    <xf borderId="0" fillId="0" fontId="11" numFmtId="0" xfId="0" applyAlignment="1" applyFont="1">
      <alignment shrinkToFit="0" wrapText="0"/>
    </xf>
    <xf borderId="0" fillId="2" fontId="12" numFmtId="0" xfId="0" applyAlignment="1" applyFont="1">
      <alignment horizontal="center" shrinkToFit="0" wrapText="0"/>
    </xf>
    <xf borderId="0" fillId="0" fontId="12" numFmtId="0" xfId="0" applyAlignment="1" applyFont="1">
      <alignment horizontal="center" readingOrder="0" shrinkToFit="0" wrapText="0"/>
    </xf>
    <xf borderId="0" fillId="0" fontId="12" numFmtId="0" xfId="0" applyAlignment="1" applyFont="1">
      <alignment horizontal="center" shrinkToFit="0" wrapText="0"/>
    </xf>
    <xf borderId="0" fillId="3" fontId="1" numFmtId="0" xfId="0" applyAlignment="1" applyFont="1">
      <alignment horizontal="center" shrinkToFit="0" wrapText="0"/>
    </xf>
    <xf borderId="1" fillId="4" fontId="1" numFmtId="0" xfId="0" applyAlignment="1" applyBorder="1" applyFill="1" applyFont="1">
      <alignment shrinkToFit="0" wrapText="0"/>
    </xf>
    <xf borderId="1" fillId="5" fontId="4" numFmtId="0" xfId="0" applyAlignment="1" applyBorder="1" applyFill="1" applyFont="1">
      <alignment shrinkToFit="0" wrapText="0"/>
    </xf>
    <xf borderId="1" fillId="6" fontId="13" numFmtId="0" xfId="0" applyAlignment="1" applyBorder="1" applyFill="1" applyFont="1">
      <alignment shrinkToFit="0" wrapText="0"/>
    </xf>
    <xf borderId="1" fillId="6" fontId="4" numFmtId="0" xfId="0" applyAlignment="1" applyBorder="1" applyFont="1">
      <alignment shrinkToFit="0" wrapText="0"/>
    </xf>
    <xf borderId="0" fillId="0" fontId="14" numFmtId="0" xfId="0" applyAlignment="1" applyFont="1">
      <alignment shrinkToFit="0" wrapText="0"/>
    </xf>
    <xf borderId="1" fillId="7" fontId="13" numFmtId="0" xfId="0" applyAlignment="1" applyBorder="1" applyFill="1" applyFont="1">
      <alignment shrinkToFit="0" wrapText="0"/>
    </xf>
    <xf borderId="1" fillId="7" fontId="15" numFmtId="0" xfId="0" applyAlignment="1" applyBorder="1" applyFont="1">
      <alignment shrinkToFit="0" wrapText="0"/>
    </xf>
    <xf borderId="0" fillId="0" fontId="16" numFmtId="0" xfId="0" applyAlignment="1" applyFont="1">
      <alignment horizontal="center" readingOrder="0" shrinkToFit="0" wrapText="0"/>
    </xf>
    <xf borderId="1" fillId="6" fontId="17" numFmtId="0" xfId="0" applyAlignment="1" applyBorder="1" applyFont="1">
      <alignment shrinkToFit="0" wrapText="0"/>
    </xf>
    <xf borderId="1" fillId="6" fontId="18" numFmtId="0" xfId="0" applyAlignment="1" applyBorder="1" applyFont="1">
      <alignment shrinkToFit="0" wrapText="0"/>
    </xf>
    <xf borderId="0" fillId="0" fontId="3" numFmtId="0" xfId="0" applyAlignment="1" applyFont="1">
      <alignment shrinkToFit="0" wrapText="0"/>
    </xf>
    <xf borderId="0" fillId="0" fontId="19" numFmtId="0" xfId="0" applyAlignment="1" applyFont="1">
      <alignment shrinkToFit="0" wrapText="0"/>
    </xf>
    <xf borderId="0" fillId="0" fontId="5" numFmtId="0" xfId="0" applyAlignment="1" applyFont="1">
      <alignment shrinkToFit="0" wrapText="0"/>
    </xf>
    <xf borderId="0" fillId="0" fontId="20" numFmtId="0" xfId="0" applyAlignment="1" applyFont="1">
      <alignment shrinkToFit="0" wrapText="0"/>
    </xf>
    <xf borderId="0" fillId="0" fontId="21" numFmtId="0" xfId="0" applyAlignment="1" applyFont="1">
      <alignment readingOrder="0" shrinkToFit="0" wrapText="0"/>
    </xf>
    <xf borderId="0" fillId="0" fontId="1" numFmtId="0" xfId="0" applyAlignment="1" applyFont="1">
      <alignment horizontal="left" shrinkToFit="0" wrapText="0"/>
    </xf>
    <xf borderId="0" fillId="2" fontId="1" numFmtId="0" xfId="0" applyAlignment="1" applyFont="1">
      <alignment horizontal="center" readingOrder="0" shrinkToFit="0" wrapText="0"/>
    </xf>
    <xf borderId="0" fillId="0" fontId="21" numFmtId="0" xfId="0" applyAlignment="1" applyFont="1">
      <alignment shrinkToFit="0" wrapText="0"/>
    </xf>
    <xf borderId="0" fillId="2" fontId="16" numFmtId="0" xfId="0" applyAlignment="1" applyFont="1">
      <alignment horizontal="center" shrinkToFit="0" wrapText="0"/>
    </xf>
    <xf borderId="0" fillId="0" fontId="22" numFmtId="0" xfId="0" applyAlignment="1" applyFont="1">
      <alignment shrinkToFit="0" wrapText="0"/>
    </xf>
    <xf borderId="0" fillId="2" fontId="13" numFmtId="0" xfId="0" applyAlignment="1" applyFont="1">
      <alignment horizontal="center" shrinkToFit="0" wrapText="0"/>
    </xf>
    <xf borderId="0" fillId="0" fontId="23" numFmtId="0" xfId="0" applyAlignment="1" applyFont="1">
      <alignment horizontal="center" shrinkToFit="0" wrapText="0"/>
    </xf>
    <xf borderId="0" fillId="0" fontId="24" numFmtId="0" xfId="0" applyAlignment="1" applyFont="1">
      <alignment shrinkToFit="0" wrapText="0"/>
    </xf>
    <xf borderId="0" fillId="0" fontId="25" numFmtId="0" xfId="0" applyAlignment="1" applyFont="1">
      <alignment readingOrder="0"/>
    </xf>
    <xf borderId="0" fillId="8" fontId="23" numFmtId="0" xfId="0" applyAlignment="1" applyFill="1" applyFont="1">
      <alignment horizontal="center" shrinkToFit="0" wrapText="0"/>
    </xf>
    <xf borderId="0" fillId="0" fontId="26" numFmtId="0" xfId="0" applyAlignment="1" applyFont="1">
      <alignment readingOrder="0"/>
    </xf>
    <xf borderId="0" fillId="0" fontId="27" numFmtId="0" xfId="0" applyAlignment="1" applyFont="1">
      <alignment readingOrder="0"/>
    </xf>
    <xf borderId="0" fillId="0" fontId="28" numFmtId="0" xfId="0" applyAlignment="1" applyFont="1">
      <alignment readingOrder="0"/>
    </xf>
    <xf borderId="0" fillId="0" fontId="29" numFmtId="0" xfId="0" applyAlignment="1" applyFont="1">
      <alignment readingOrder="0"/>
    </xf>
    <xf borderId="0" fillId="0" fontId="30" numFmtId="0" xfId="0" applyAlignment="1" applyFont="1">
      <alignment readingOrder="0"/>
    </xf>
    <xf borderId="0" fillId="0" fontId="31" numFmtId="0" xfId="0" applyAlignment="1" applyFont="1">
      <alignment readingOrder="0" shrinkToFit="0" wrapText="0"/>
    </xf>
    <xf borderId="0" fillId="0" fontId="4" numFmtId="0" xfId="0" applyAlignment="1" applyFont="1">
      <alignment shrinkToFit="0" wrapText="0"/>
    </xf>
    <xf borderId="0" fillId="0" fontId="4" numFmtId="0" xfId="0" applyAlignment="1" applyFont="1">
      <alignment readingOrder="0" shrinkToFit="0" wrapText="0"/>
    </xf>
    <xf borderId="0" fillId="0" fontId="32" numFmtId="0" xfId="0" applyAlignment="1" applyFont="1">
      <alignment readingOrder="0"/>
    </xf>
    <xf borderId="1" fillId="9" fontId="4" numFmtId="0" xfId="0" applyAlignment="1" applyBorder="1" applyFill="1" applyFont="1">
      <alignment readingOrder="0" shrinkToFit="0" wrapText="0"/>
    </xf>
    <xf borderId="1" fillId="9" fontId="4" numFmtId="0" xfId="0" applyAlignment="1" applyBorder="1" applyFont="1">
      <alignment shrinkToFit="0" wrapText="0"/>
    </xf>
    <xf borderId="0" fillId="0" fontId="4" numFmtId="0" xfId="0" applyAlignment="1" applyFont="1">
      <alignment readingOrder="0" shrinkToFit="0" wrapText="0"/>
    </xf>
  </cellXfs>
  <cellStyles count="1">
    <cellStyle xfId="0" name="Normal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  <alignment shrinkToFit="0" wrapText="0"/>
      <border>
        <left/>
        <right/>
        <top/>
        <bottom/>
      </border>
    </dxf>
    <dxf>
      <font>
        <b/>
        <color rgb="FFFF0000"/>
      </font>
      <fill>
        <patternFill patternType="none"/>
      </fill>
      <alignment shrinkToFit="0" wrapText="0"/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sz="1600">
                <a:solidFill>
                  <a:srgbClr val="000000"/>
                </a:solidFill>
                <a:latin typeface="Roboto"/>
              </a:defRPr>
            </a:pPr>
            <a:r>
              <a:rPr b="1" sz="1600">
                <a:solidFill>
                  <a:srgbClr val="000000"/>
                </a:solidFill>
                <a:latin typeface="Roboto"/>
              </a:rPr>
              <a:t>FANTATOUR 2019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F0000"/>
            </a:solidFill>
            <a:ln cmpd="sng">
              <a:solidFill>
                <a:srgbClr val="000000"/>
              </a:solidFill>
            </a:ln>
          </c:spPr>
          <c:cat>
            <c:strRef>
              <c:f>FANTATOUR!$A$59:$A$63</c:f>
            </c:strRef>
          </c:cat>
          <c:val>
            <c:numRef>
              <c:f>FANTATOUR!$B$59:$B$63</c:f>
              <c:numCache/>
            </c:numRef>
          </c:val>
        </c:ser>
        <c:axId val="2094617082"/>
        <c:axId val="1454062288"/>
      </c:barChart>
      <c:catAx>
        <c:axId val="20946170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1454062288"/>
      </c:catAx>
      <c:valAx>
        <c:axId val="145406228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12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200">
                    <a:solidFill>
                      <a:srgbClr val="000000"/>
                    </a:solidFill>
                    <a:latin typeface="Roboto"/>
                  </a:rPr>
                  <a:t>PUNTI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sz="1200">
                <a:solidFill>
                  <a:srgbClr val="000000"/>
                </a:solidFill>
                <a:latin typeface="Roboto"/>
              </a:defRPr>
            </a:pPr>
          </a:p>
        </c:txPr>
        <c:crossAx val="2094617082"/>
      </c:valAx>
    </c:plotArea>
    <c:legend>
      <c:legendPos val="r"/>
      <c:overlay val="0"/>
      <c:txPr>
        <a:bodyPr/>
        <a:lstStyle/>
        <a:p>
          <a:pPr lvl="0">
            <a:defRPr b="0" sz="1400">
              <a:solidFill>
                <a:srgbClr val="000000"/>
              </a:solidFill>
              <a:latin typeface="Roboto"/>
            </a:defRPr>
          </a:pPr>
        </a:p>
      </c:txPr>
    </c:legend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GRAFICO!$B$2:$W$2</c:f>
              <c:numCache/>
            </c:numRef>
          </c:val>
          <c:smooth val="0"/>
        </c:ser>
        <c:ser>
          <c:idx val="1"/>
          <c:order val="1"/>
          <c:spPr>
            <a:ln cmpd="sng">
              <a:solidFill>
                <a:srgbClr val="DB4437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GRAFICO!$B$3:$W$3</c:f>
              <c:numCache/>
            </c:numRef>
          </c:val>
          <c:smooth val="0"/>
        </c:ser>
        <c:ser>
          <c:idx val="2"/>
          <c:order val="2"/>
          <c:spPr>
            <a:ln cmpd="sng">
              <a:solidFill>
                <a:srgbClr val="F4B400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GRAFICO!$B$4:$W$4</c:f>
              <c:numCache/>
            </c:numRef>
          </c:val>
          <c:smooth val="0"/>
        </c:ser>
        <c:ser>
          <c:idx val="3"/>
          <c:order val="3"/>
          <c:spPr>
            <a:ln cmpd="sng">
              <a:solidFill>
                <a:srgbClr val="0F9D58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GRAFICO!$B$5:$W$5</c:f>
              <c:numCache/>
            </c:numRef>
          </c:val>
          <c:smooth val="0"/>
        </c:ser>
        <c:ser>
          <c:idx val="4"/>
          <c:order val="4"/>
          <c:spPr>
            <a:ln cmpd="sng">
              <a:solidFill>
                <a:srgbClr val="AB47BC"/>
              </a:solidFill>
            </a:ln>
          </c:spPr>
          <c:marker>
            <c:symbol val="none"/>
          </c:marker>
          <c:cat>
            <c:strRef>
              <c:f>GRAFICO!$B$1:$W$1</c:f>
            </c:strRef>
          </c:cat>
          <c:val>
            <c:numRef>
              <c:f>GRAFICO!$B$6:$W$6</c:f>
              <c:numCache/>
            </c:numRef>
          </c:val>
          <c:smooth val="0"/>
        </c:ser>
        <c:axId val="996855784"/>
        <c:axId val="48620510"/>
      </c:lineChart>
      <c:catAx>
        <c:axId val="99685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8620510"/>
      </c:catAx>
      <c:valAx>
        <c:axId val="486205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9685578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</c:chart>
  <c:spPr>
    <a:solidFill>
      <a:srgbClr val="FFFFFF"/>
    </a:solidFill>
  </c:spPr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200025</xdr:colOff>
      <xdr:row>58</xdr:row>
      <xdr:rowOff>133350</xdr:rowOff>
    </xdr:from>
    <xdr:ext cx="6667500" cy="42195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1104900</xdr:colOff>
      <xdr:row>7</xdr:row>
      <xdr:rowOff>57150</xdr:rowOff>
    </xdr:from>
    <xdr:ext cx="6305550" cy="38957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letour.fr/en/rider/165/bahrain-victorious/matej-mohoric" TargetMode="External"/><Relationship Id="rId20" Type="http://schemas.openxmlformats.org/officeDocument/2006/relationships/hyperlink" Target="https://www.letour.fr/en/rider/114/ef-education-nippo/sergio-andres-higuita-garcia" TargetMode="External"/><Relationship Id="rId41" Type="http://schemas.openxmlformats.org/officeDocument/2006/relationships/drawing" Target="../drawings/drawing1.xml"/><Relationship Id="rId22" Type="http://schemas.openxmlformats.org/officeDocument/2006/relationships/hyperlink" Target="https://www.letour.fr/en/rider/24/ineos-grenadiers/tao-geoghegan-hart" TargetMode="External"/><Relationship Id="rId21" Type="http://schemas.openxmlformats.org/officeDocument/2006/relationships/hyperlink" Target="https://www.letour.fr/en/rider/15/jumbo-visma/sepp-kuss" TargetMode="External"/><Relationship Id="rId24" Type="http://schemas.openxmlformats.org/officeDocument/2006/relationships/hyperlink" Target="https://www.letour.fr/en/rider/132/team-arkea-samsic/nacer-bouhanni" TargetMode="External"/><Relationship Id="rId23" Type="http://schemas.openxmlformats.org/officeDocument/2006/relationships/hyperlink" Target="https://www.letour.fr/en/rider/73/bora-hansgrohe/wilco-kelderman" TargetMode="External"/><Relationship Id="rId1" Type="http://schemas.openxmlformats.org/officeDocument/2006/relationships/hyperlink" Target="https://www.letour.fr/en/rider/136/team-arkea-samsic/nairo-quintana" TargetMode="External"/><Relationship Id="rId2" Type="http://schemas.openxmlformats.org/officeDocument/2006/relationships/hyperlink" Target="https://www.letour.fr/en/rider/163/bahrain-victorious/sonny-colbrelli" TargetMode="External"/><Relationship Id="rId3" Type="http://schemas.openxmlformats.org/officeDocument/2006/relationships/hyperlink" Target="https://www.letour.fr/en/rider/1/uae-team-emirates/tadej-pogacar" TargetMode="External"/><Relationship Id="rId4" Type="http://schemas.openxmlformats.org/officeDocument/2006/relationships/hyperlink" Target="https://www.letour.fr/en/rider/5/uae-team-emirates/marc-hirschi" TargetMode="External"/><Relationship Id="rId9" Type="http://schemas.openxmlformats.org/officeDocument/2006/relationships/hyperlink" Target="https://www.letour.fr/en/rider/11/jumbo-visma/primoz-roglic" TargetMode="External"/><Relationship Id="rId26" Type="http://schemas.openxmlformats.org/officeDocument/2006/relationships/hyperlink" Target="https://www.letour.fr/en/rider/12/jumbo-visma/wout-van-aert" TargetMode="External"/><Relationship Id="rId25" Type="http://schemas.openxmlformats.org/officeDocument/2006/relationships/hyperlink" Target="https://www.letour.fr/en/rider/171/team-bikeexchange/michael-matthews" TargetMode="External"/><Relationship Id="rId28" Type="http://schemas.openxmlformats.org/officeDocument/2006/relationships/hyperlink" Target="https://www.letour.fr/en/rider/91/cofidis/guillaume-martin" TargetMode="External"/><Relationship Id="rId27" Type="http://schemas.openxmlformats.org/officeDocument/2006/relationships/hyperlink" Target="https://www.letour.fr/en/rider/101/alpecin-fenix/mathieu-van-der-poel" TargetMode="External"/><Relationship Id="rId5" Type="http://schemas.openxmlformats.org/officeDocument/2006/relationships/hyperlink" Target="https://www.letour.fr/en/rider/161/bahrain-victorious/jack-haig" TargetMode="External"/><Relationship Id="rId6" Type="http://schemas.openxmlformats.org/officeDocument/2006/relationships/hyperlink" Target="https://www.letour.fr/en/rider/103/alpecin-fenix/tim-merlier" TargetMode="External"/><Relationship Id="rId29" Type="http://schemas.openxmlformats.org/officeDocument/2006/relationships/hyperlink" Target="https://www.letour.fr/en/rider/178/team-bikeexchange/simon-yates" TargetMode="External"/><Relationship Id="rId7" Type="http://schemas.openxmlformats.org/officeDocument/2006/relationships/hyperlink" Target="https://www.letour.fr/en/rider/22/ineos-grenadiers/richard-carapaz" TargetMode="External"/><Relationship Id="rId8" Type="http://schemas.openxmlformats.org/officeDocument/2006/relationships/hyperlink" Target="https://www.letour.fr/en/rider/41/trek-segafredo/vincenzo-nibali" TargetMode="External"/><Relationship Id="rId31" Type="http://schemas.openxmlformats.org/officeDocument/2006/relationships/hyperlink" Target="https://www.letour.fr/en/rider/44/trek-segafredo/bauke-mollema" TargetMode="External"/><Relationship Id="rId30" Type="http://schemas.openxmlformats.org/officeDocument/2006/relationships/hyperlink" Target="https://www.letour.fr/en/rider/162/bahrain-victorious/peio-bilbao-lopez-de-armentia" TargetMode="External"/><Relationship Id="rId11" Type="http://schemas.openxmlformats.org/officeDocument/2006/relationships/hyperlink" Target="https://www.letour.fr/en/rider/83/groupama-fdj/arnaud-demare" TargetMode="External"/><Relationship Id="rId33" Type="http://schemas.openxmlformats.org/officeDocument/2006/relationships/hyperlink" Target="https://www.letour.fr/en/rider/61/movistar-team/miguel-angel-lopez-moreno" TargetMode="External"/><Relationship Id="rId10" Type="http://schemas.openxmlformats.org/officeDocument/2006/relationships/hyperlink" Target="https://www.letour.fr/en/rider/47/trek-segafredo/jasper-stuyven" TargetMode="External"/><Relationship Id="rId32" Type="http://schemas.openxmlformats.org/officeDocument/2006/relationships/hyperlink" Target="https://www.letour.fr/en/rider/31/israel-start-up-nation/chris-froome" TargetMode="External"/><Relationship Id="rId13" Type="http://schemas.openxmlformats.org/officeDocument/2006/relationships/hyperlink" Target="https://www.letour.fr/en/rider/181/astana-premier-tech/jakob-fuglsang" TargetMode="External"/><Relationship Id="rId35" Type="http://schemas.openxmlformats.org/officeDocument/2006/relationships/hyperlink" Target="https://www.letour.fr/en/rider/21/ineos-grenadiers/geraint-thomas" TargetMode="External"/><Relationship Id="rId12" Type="http://schemas.openxmlformats.org/officeDocument/2006/relationships/hyperlink" Target="https://www.letour.fr/en/rider/55/deceuninck-quick-step/mark-cavendish" TargetMode="External"/><Relationship Id="rId34" Type="http://schemas.openxmlformats.org/officeDocument/2006/relationships/hyperlink" Target="https://www.letour.fr/en/rider/38/israel-start-up-nation/rick-zabel" TargetMode="External"/><Relationship Id="rId15" Type="http://schemas.openxmlformats.org/officeDocument/2006/relationships/hyperlink" Target="https://www.letour.fr/en/rider/53/deceuninck-quick-step/davide-ballerini" TargetMode="External"/><Relationship Id="rId37" Type="http://schemas.openxmlformats.org/officeDocument/2006/relationships/hyperlink" Target="https://www.letour.fr/en/rider/151/lotto-soudal/caleb-ewan" TargetMode="External"/><Relationship Id="rId14" Type="http://schemas.openxmlformats.org/officeDocument/2006/relationships/hyperlink" Target="https://www.letour.fr/en/rider/37/israel-start-up-nation/michael-woods" TargetMode="External"/><Relationship Id="rId36" Type="http://schemas.openxmlformats.org/officeDocument/2006/relationships/hyperlink" Target="https://www.letour.fr/en/rider/111/ef-education-nippo/rigoberto-uran" TargetMode="External"/><Relationship Id="rId17" Type="http://schemas.openxmlformats.org/officeDocument/2006/relationships/hyperlink" Target="https://www.letour.fr/en/rider/51/deceuninck-quick-step/julian-alaphilippe" TargetMode="External"/><Relationship Id="rId39" Type="http://schemas.openxmlformats.org/officeDocument/2006/relationships/hyperlink" Target="https://www.letour.fr/en/rider/194/team-qhubeka-nexthash/victor-campenaerts" TargetMode="External"/><Relationship Id="rId16" Type="http://schemas.openxmlformats.org/officeDocument/2006/relationships/hyperlink" Target="https://www.letour.fr/en/rider/48/trek-segafredo/edward-theuns" TargetMode="External"/><Relationship Id="rId38" Type="http://schemas.openxmlformats.org/officeDocument/2006/relationships/hyperlink" Target="https://www.letour.fr/en/rider/16/jumbo-visma/tony-martin" TargetMode="External"/><Relationship Id="rId19" Type="http://schemas.openxmlformats.org/officeDocument/2006/relationships/hyperlink" Target="https://www.letour.fr/en/rider/45/trek-segafredo/mads-pedersen" TargetMode="External"/><Relationship Id="rId18" Type="http://schemas.openxmlformats.org/officeDocument/2006/relationships/hyperlink" Target="https://www.letour.fr/en/rider/71/bora-hansgrohe/peter-sagan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5.13" defaultRowHeight="15.0"/>
  <cols>
    <col customWidth="1" min="1" max="1" width="18.75"/>
    <col customWidth="1" min="2" max="2" width="4.75"/>
    <col customWidth="1" min="3" max="20" width="3.25"/>
    <col customWidth="1" min="21" max="22" width="4.38"/>
    <col customWidth="1" min="23" max="23" width="4.25"/>
    <col customWidth="1" min="24" max="24" width="0.38"/>
    <col customWidth="1" min="25" max="25" width="10.63"/>
    <col customWidth="1" min="26" max="26" width="5.0"/>
    <col customWidth="1" min="27" max="28" width="4.13"/>
    <col customWidth="1" min="29" max="29" width="3.88"/>
    <col customWidth="1" min="30" max="30" width="4.38"/>
    <col customWidth="1" min="31" max="31" width="3.0"/>
    <col customWidth="1" min="32" max="32" width="3.63"/>
  </cols>
  <sheetData>
    <row r="1" ht="12.75" customHeight="1">
      <c r="A1" s="1"/>
      <c r="B1" s="2"/>
      <c r="C1" s="3"/>
      <c r="D1" s="3"/>
      <c r="E1" s="3"/>
      <c r="F1" s="3"/>
      <c r="G1" s="3"/>
      <c r="H1" s="4" t="s">
        <v>0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" t="s">
        <v>1</v>
      </c>
      <c r="Z1" s="1"/>
      <c r="AA1" s="5"/>
      <c r="AB1" s="5"/>
      <c r="AC1" s="5"/>
      <c r="AD1" s="5"/>
      <c r="AE1" s="5"/>
      <c r="AF1" s="5"/>
    </row>
    <row r="2" ht="12.75" customHeight="1">
      <c r="A2" s="6" t="s">
        <v>2</v>
      </c>
      <c r="B2" s="2">
        <v>1.0</v>
      </c>
      <c r="C2" s="2">
        <v>2.0</v>
      </c>
      <c r="D2" s="7">
        <v>3.0</v>
      </c>
      <c r="E2" s="2">
        <v>4.0</v>
      </c>
      <c r="F2" s="2">
        <v>5.0</v>
      </c>
      <c r="G2" s="2">
        <v>6.0</v>
      </c>
      <c r="H2" s="2">
        <v>7.0</v>
      </c>
      <c r="I2" s="7">
        <v>8.0</v>
      </c>
      <c r="J2" s="7">
        <v>9.0</v>
      </c>
      <c r="K2" s="2">
        <v>10.0</v>
      </c>
      <c r="L2" s="2">
        <v>11.0</v>
      </c>
      <c r="M2" s="7">
        <v>12.0</v>
      </c>
      <c r="N2" s="2">
        <v>13.0</v>
      </c>
      <c r="O2" s="2">
        <v>14.0</v>
      </c>
      <c r="P2" s="7">
        <v>15.0</v>
      </c>
      <c r="Q2" s="7">
        <v>16.0</v>
      </c>
      <c r="R2" s="7">
        <v>17.0</v>
      </c>
      <c r="S2" s="7">
        <v>18.0</v>
      </c>
      <c r="T2" s="2">
        <v>19.0</v>
      </c>
      <c r="U2" s="2">
        <v>20.0</v>
      </c>
      <c r="V2" s="2">
        <v>21.0</v>
      </c>
      <c r="W2" s="2" t="s">
        <v>3</v>
      </c>
      <c r="X2" s="2"/>
      <c r="Y2" s="1">
        <v>1.0</v>
      </c>
      <c r="Z2" s="8">
        <v>25.0</v>
      </c>
      <c r="AA2" s="5"/>
      <c r="AB2" s="5"/>
      <c r="AC2" s="5"/>
      <c r="AD2" s="5"/>
      <c r="AE2" s="5"/>
      <c r="AF2" s="5"/>
    </row>
    <row r="3" ht="12.75" customHeight="1">
      <c r="A3" s="9" t="s">
        <v>4</v>
      </c>
      <c r="B3" s="2"/>
      <c r="C3" s="2">
        <f>1</f>
        <v>1</v>
      </c>
      <c r="D3" s="2"/>
      <c r="E3" s="2"/>
      <c r="F3" s="2"/>
      <c r="G3" s="2"/>
      <c r="H3" s="2"/>
      <c r="I3" s="10">
        <v>1.0</v>
      </c>
      <c r="J3" s="11">
        <f>5+5</f>
        <v>10</v>
      </c>
      <c r="K3" s="11">
        <v>5.0</v>
      </c>
      <c r="L3" s="11">
        <v>5.0</v>
      </c>
      <c r="M3" s="11">
        <v>5.0</v>
      </c>
      <c r="N3" s="11">
        <v>5.0</v>
      </c>
      <c r="O3" s="10">
        <v>3.0</v>
      </c>
      <c r="P3" s="2">
        <f>10+1</f>
        <v>11</v>
      </c>
      <c r="Q3" s="10">
        <v>1.0</v>
      </c>
      <c r="R3" s="10">
        <v>1.0</v>
      </c>
      <c r="S3" s="2"/>
      <c r="T3" s="10"/>
      <c r="U3" s="10"/>
      <c r="V3" s="10"/>
      <c r="W3" s="2">
        <f>SUM(B3:V3)</f>
        <v>48</v>
      </c>
      <c r="X3" s="2"/>
      <c r="Y3" s="1">
        <v>2.0</v>
      </c>
      <c r="Z3" s="1">
        <v>20.0</v>
      </c>
      <c r="AA3" s="5"/>
      <c r="AB3" s="5"/>
      <c r="AC3" s="5"/>
      <c r="AD3" s="5"/>
      <c r="AE3" s="5"/>
      <c r="AF3" s="5"/>
    </row>
    <row r="4" ht="12.75" customHeight="1">
      <c r="A4" s="9" t="s">
        <v>5</v>
      </c>
      <c r="B4" s="2"/>
      <c r="C4" s="2"/>
      <c r="D4" s="2">
        <f>12</f>
        <v>12</v>
      </c>
      <c r="E4" s="2">
        <f>5</f>
        <v>5</v>
      </c>
      <c r="F4" s="2"/>
      <c r="G4" s="2">
        <f>5</f>
        <v>5</v>
      </c>
      <c r="H4" s="2"/>
      <c r="I4" s="10"/>
      <c r="J4" s="2">
        <f>16+1</f>
        <v>17</v>
      </c>
      <c r="K4" s="10">
        <v>1.0</v>
      </c>
      <c r="L4" s="2"/>
      <c r="M4" s="2"/>
      <c r="N4" s="2"/>
      <c r="O4" s="2"/>
      <c r="P4" s="2"/>
      <c r="Q4" s="2">
        <f>20+1</f>
        <v>21</v>
      </c>
      <c r="R4" s="10">
        <v>1.0</v>
      </c>
      <c r="S4" s="10">
        <v>1.0</v>
      </c>
      <c r="T4" s="10">
        <v>1.0</v>
      </c>
      <c r="U4" s="10">
        <v>1.0</v>
      </c>
      <c r="V4" s="2">
        <f>3+1</f>
        <v>4</v>
      </c>
      <c r="W4" s="2">
        <f>SUM(B4:V4)+10</f>
        <v>79</v>
      </c>
      <c r="X4" s="2"/>
      <c r="Y4" s="1">
        <v>3.0</v>
      </c>
      <c r="Z4" s="1">
        <v>16.0</v>
      </c>
      <c r="AA4" s="5"/>
      <c r="AB4" s="5"/>
      <c r="AC4" s="5"/>
      <c r="AD4" s="5"/>
      <c r="AE4" s="5"/>
      <c r="AF4" s="5"/>
    </row>
    <row r="5" ht="12.75" customHeight="1">
      <c r="A5" s="12" t="s">
        <v>6</v>
      </c>
      <c r="B5" s="13">
        <f>10+5</f>
        <v>15</v>
      </c>
      <c r="C5" s="13">
        <f>20+5</f>
        <v>25</v>
      </c>
      <c r="D5" s="14">
        <v>5.0</v>
      </c>
      <c r="E5" s="14">
        <v>5.0</v>
      </c>
      <c r="F5" s="15">
        <f>25+7</f>
        <v>32</v>
      </c>
      <c r="G5" s="10">
        <v>7.0</v>
      </c>
      <c r="H5" s="14">
        <v>5.0</v>
      </c>
      <c r="I5" s="16">
        <f>14+10</f>
        <v>24</v>
      </c>
      <c r="J5" s="16">
        <f>10+10</f>
        <v>20</v>
      </c>
      <c r="K5" s="17">
        <v>10.0</v>
      </c>
      <c r="L5" s="16">
        <f>14+10</f>
        <v>24</v>
      </c>
      <c r="M5" s="17">
        <v>10.0</v>
      </c>
      <c r="N5" s="17">
        <v>10.0</v>
      </c>
      <c r="O5" s="17">
        <v>10.0</v>
      </c>
      <c r="P5" s="17">
        <v>10.0</v>
      </c>
      <c r="Q5" s="16">
        <f>2+10</f>
        <v>12</v>
      </c>
      <c r="R5" s="18">
        <f t="shared" ref="R5:S5" si="1">25+10</f>
        <v>35</v>
      </c>
      <c r="S5" s="18">
        <f t="shared" si="1"/>
        <v>35</v>
      </c>
      <c r="T5" s="17">
        <v>10.0</v>
      </c>
      <c r="U5" s="16">
        <f>8+10</f>
        <v>18</v>
      </c>
      <c r="V5" s="17">
        <v>10.0</v>
      </c>
      <c r="W5" s="16">
        <f>SUM(B5:V5)+100+50+50</f>
        <v>532</v>
      </c>
      <c r="X5" s="2"/>
      <c r="Y5" s="1">
        <v>4.0</v>
      </c>
      <c r="Z5" s="1">
        <v>14.0</v>
      </c>
      <c r="AA5" s="5"/>
      <c r="AB5" s="5"/>
      <c r="AC5" s="5"/>
      <c r="AD5" s="5"/>
      <c r="AE5" s="5"/>
      <c r="AF5" s="5"/>
    </row>
    <row r="6" ht="12.75" customHeight="1">
      <c r="A6" s="9" t="s">
        <v>7</v>
      </c>
      <c r="B6" s="2"/>
      <c r="C6" s="2"/>
      <c r="D6" s="2"/>
      <c r="E6" s="2"/>
      <c r="F6" s="2"/>
      <c r="G6" s="2"/>
      <c r="H6" s="2"/>
      <c r="I6" s="10"/>
      <c r="J6" s="2"/>
      <c r="K6" s="2"/>
      <c r="L6" s="2"/>
      <c r="M6" s="10"/>
      <c r="N6" s="2"/>
      <c r="O6" s="2"/>
      <c r="P6" s="2"/>
      <c r="Q6" s="10"/>
      <c r="R6" s="10"/>
      <c r="S6" s="2"/>
      <c r="T6" s="10"/>
      <c r="U6" s="2"/>
      <c r="V6" s="10"/>
      <c r="W6" s="2">
        <f t="shared" ref="W6:W8" si="2">SUM(B6:V6)</f>
        <v>0</v>
      </c>
      <c r="X6" s="2"/>
      <c r="Y6" s="1">
        <v>5.0</v>
      </c>
      <c r="Z6" s="1">
        <v>12.0</v>
      </c>
      <c r="AA6" s="5"/>
      <c r="AB6" s="5"/>
      <c r="AC6" s="5"/>
      <c r="AD6" s="5"/>
      <c r="AE6" s="5"/>
      <c r="AF6" s="5"/>
    </row>
    <row r="7" ht="12.75" customHeight="1">
      <c r="A7" s="19" t="s">
        <v>8</v>
      </c>
      <c r="B7" s="2">
        <f>14+4</f>
        <v>18</v>
      </c>
      <c r="C7" s="2">
        <f>6+2</f>
        <v>8</v>
      </c>
      <c r="D7" s="20">
        <f>-10</f>
        <v>-10</v>
      </c>
      <c r="E7" s="20"/>
      <c r="F7" s="20"/>
      <c r="G7" s="21"/>
      <c r="H7" s="20"/>
      <c r="I7" s="20"/>
      <c r="J7" s="21"/>
      <c r="K7" s="20"/>
      <c r="L7" s="21"/>
      <c r="M7" s="20"/>
      <c r="N7" s="20"/>
      <c r="O7" s="20"/>
      <c r="P7" s="21"/>
      <c r="Q7" s="20"/>
      <c r="R7" s="20"/>
      <c r="S7" s="20"/>
      <c r="T7" s="20"/>
      <c r="U7" s="20"/>
      <c r="V7" s="20"/>
      <c r="W7" s="20">
        <f t="shared" si="2"/>
        <v>16</v>
      </c>
      <c r="X7" s="2"/>
      <c r="Y7" s="1">
        <v>6.0</v>
      </c>
      <c r="Z7" s="1">
        <v>10.0</v>
      </c>
      <c r="AA7" s="5"/>
      <c r="AB7" s="5"/>
      <c r="AC7" s="5"/>
      <c r="AD7" s="5"/>
      <c r="AE7" s="5"/>
      <c r="AF7" s="5"/>
    </row>
    <row r="8" ht="12.75" customHeight="1">
      <c r="A8" s="19" t="s">
        <v>9</v>
      </c>
      <c r="B8" s="2"/>
      <c r="C8" s="2"/>
      <c r="D8" s="15">
        <f>25+1</f>
        <v>26</v>
      </c>
      <c r="E8" s="2"/>
      <c r="F8" s="2"/>
      <c r="G8" s="2">
        <f>9</f>
        <v>9</v>
      </c>
      <c r="H8" s="2"/>
      <c r="I8" s="2"/>
      <c r="J8" s="20">
        <f>-10</f>
        <v>-10</v>
      </c>
      <c r="K8" s="20"/>
      <c r="L8" s="20"/>
      <c r="M8" s="21"/>
      <c r="N8" s="20"/>
      <c r="O8" s="21"/>
      <c r="P8" s="20"/>
      <c r="Q8" s="20"/>
      <c r="R8" s="20"/>
      <c r="S8" s="20"/>
      <c r="T8" s="20"/>
      <c r="U8" s="20"/>
      <c r="V8" s="20"/>
      <c r="W8" s="20">
        <f t="shared" si="2"/>
        <v>25</v>
      </c>
      <c r="X8" s="2"/>
      <c r="Y8" s="1">
        <v>7.0</v>
      </c>
      <c r="Z8" s="1">
        <v>9.0</v>
      </c>
      <c r="AA8" s="5"/>
      <c r="AB8" s="5"/>
      <c r="AC8" s="5"/>
      <c r="AD8" s="5"/>
      <c r="AE8" s="5"/>
      <c r="AF8" s="5"/>
    </row>
    <row r="9" ht="12.75" customHeight="1">
      <c r="A9" s="9" t="s">
        <v>10</v>
      </c>
      <c r="B9" s="2"/>
      <c r="C9" s="2">
        <f>4</f>
        <v>4</v>
      </c>
      <c r="D9" s="2">
        <f>3+5</f>
        <v>8</v>
      </c>
      <c r="E9" s="10">
        <v>5.0</v>
      </c>
      <c r="F9" s="2"/>
      <c r="G9" s="2"/>
      <c r="H9" s="10"/>
      <c r="I9" s="10">
        <f>3+2</f>
        <v>5</v>
      </c>
      <c r="J9" s="10">
        <f>9+3</f>
        <v>12</v>
      </c>
      <c r="K9" s="10">
        <v>3.0</v>
      </c>
      <c r="L9" s="10">
        <f>10+4</f>
        <v>14</v>
      </c>
      <c r="M9" s="10">
        <v>4.0</v>
      </c>
      <c r="N9" s="10">
        <v>4.0</v>
      </c>
      <c r="O9" s="10">
        <v>3.0</v>
      </c>
      <c r="P9" s="10">
        <v>4.0</v>
      </c>
      <c r="Q9" s="2">
        <f>3+4</f>
        <v>7</v>
      </c>
      <c r="R9" s="2">
        <f t="shared" ref="R9:S9" si="3">16+5</f>
        <v>21</v>
      </c>
      <c r="S9" s="2">
        <f t="shared" si="3"/>
        <v>21</v>
      </c>
      <c r="T9" s="10">
        <v>5.0</v>
      </c>
      <c r="U9" s="2">
        <f>5</f>
        <v>5</v>
      </c>
      <c r="V9" s="10">
        <v>5.0</v>
      </c>
      <c r="W9" s="2">
        <f>SUM(B9:V9)+50</f>
        <v>180</v>
      </c>
      <c r="X9" s="2"/>
      <c r="Y9" s="1">
        <v>8.0</v>
      </c>
      <c r="Z9" s="1">
        <v>8.0</v>
      </c>
      <c r="AA9" s="5"/>
      <c r="AB9" s="5"/>
      <c r="AC9" s="5"/>
      <c r="AD9" s="5"/>
      <c r="AE9" s="5"/>
      <c r="AF9" s="5"/>
    </row>
    <row r="10" ht="12.75" customHeight="1">
      <c r="A10" s="19" t="s">
        <v>11</v>
      </c>
      <c r="B10" s="2"/>
      <c r="C10" s="2"/>
      <c r="D10" s="2"/>
      <c r="E10" s="2"/>
      <c r="F10" s="2"/>
      <c r="G10" s="2"/>
      <c r="H10" s="2">
        <f>3+2</f>
        <v>5</v>
      </c>
      <c r="I10" s="2"/>
      <c r="J10" s="10"/>
      <c r="K10" s="2"/>
      <c r="L10" s="2"/>
      <c r="M10" s="10"/>
      <c r="N10" s="10"/>
      <c r="O10" s="2"/>
      <c r="P10" s="10">
        <f>5</f>
        <v>5</v>
      </c>
      <c r="Q10" s="20">
        <f>-10</f>
        <v>-10</v>
      </c>
      <c r="R10" s="21"/>
      <c r="S10" s="21"/>
      <c r="T10" s="20"/>
      <c r="U10" s="21"/>
      <c r="V10" s="21"/>
      <c r="W10" s="20">
        <f>SUM(B10:V10)</f>
        <v>0</v>
      </c>
      <c r="X10" s="2"/>
      <c r="Y10" s="1">
        <v>9.0</v>
      </c>
      <c r="Z10" s="1">
        <v>7.0</v>
      </c>
      <c r="AA10" s="5"/>
      <c r="AB10" s="5"/>
      <c r="AC10" s="5"/>
      <c r="AD10" s="5"/>
      <c r="AE10" s="5"/>
      <c r="AF10" s="5"/>
    </row>
    <row r="11" ht="12.75" customHeight="1">
      <c r="A11" s="1" t="s">
        <v>12</v>
      </c>
      <c r="B11" s="2">
        <f t="shared" ref="B11:W11" si="4">SUM(B3:B10)</f>
        <v>33</v>
      </c>
      <c r="C11" s="2">
        <f t="shared" si="4"/>
        <v>38</v>
      </c>
      <c r="D11" s="2">
        <f t="shared" si="4"/>
        <v>41</v>
      </c>
      <c r="E11" s="2">
        <f t="shared" si="4"/>
        <v>15</v>
      </c>
      <c r="F11" s="2">
        <f t="shared" si="4"/>
        <v>32</v>
      </c>
      <c r="G11" s="2">
        <f t="shared" si="4"/>
        <v>21</v>
      </c>
      <c r="H11" s="2">
        <f t="shared" si="4"/>
        <v>10</v>
      </c>
      <c r="I11" s="2">
        <f t="shared" si="4"/>
        <v>30</v>
      </c>
      <c r="J11" s="2">
        <f t="shared" si="4"/>
        <v>49</v>
      </c>
      <c r="K11" s="2">
        <f t="shared" si="4"/>
        <v>19</v>
      </c>
      <c r="L11" s="2">
        <f t="shared" si="4"/>
        <v>43</v>
      </c>
      <c r="M11" s="2">
        <f t="shared" si="4"/>
        <v>19</v>
      </c>
      <c r="N11" s="2">
        <f t="shared" si="4"/>
        <v>19</v>
      </c>
      <c r="O11" s="2">
        <f t="shared" si="4"/>
        <v>16</v>
      </c>
      <c r="P11" s="2">
        <f t="shared" si="4"/>
        <v>30</v>
      </c>
      <c r="Q11" s="2">
        <f t="shared" si="4"/>
        <v>31</v>
      </c>
      <c r="R11" s="2">
        <f t="shared" si="4"/>
        <v>58</v>
      </c>
      <c r="S11" s="2">
        <f t="shared" si="4"/>
        <v>57</v>
      </c>
      <c r="T11" s="2">
        <f t="shared" si="4"/>
        <v>16</v>
      </c>
      <c r="U11" s="2">
        <f t="shared" si="4"/>
        <v>24</v>
      </c>
      <c r="V11" s="2">
        <f t="shared" si="4"/>
        <v>19</v>
      </c>
      <c r="W11" s="2">
        <f t="shared" si="4"/>
        <v>880</v>
      </c>
      <c r="X11" s="2"/>
      <c r="Y11" s="1">
        <v>10.0</v>
      </c>
      <c r="Z11" s="22">
        <v>6.0</v>
      </c>
      <c r="AA11" s="23"/>
      <c r="AB11" s="23"/>
      <c r="AC11" s="5"/>
      <c r="AD11" s="5"/>
      <c r="AE11" s="5"/>
      <c r="AF11" s="5"/>
    </row>
    <row r="12" ht="12.75" customHeight="1">
      <c r="A12" s="1" t="s">
        <v>13</v>
      </c>
      <c r="B12" s="2">
        <f>B11</f>
        <v>33</v>
      </c>
      <c r="C12" s="2">
        <f t="shared" ref="C12:V12" si="5">B12+C11</f>
        <v>71</v>
      </c>
      <c r="D12" s="2">
        <f t="shared" si="5"/>
        <v>112</v>
      </c>
      <c r="E12" s="2">
        <f t="shared" si="5"/>
        <v>127</v>
      </c>
      <c r="F12" s="2">
        <f t="shared" si="5"/>
        <v>159</v>
      </c>
      <c r="G12" s="2">
        <f t="shared" si="5"/>
        <v>180</v>
      </c>
      <c r="H12" s="2">
        <f t="shared" si="5"/>
        <v>190</v>
      </c>
      <c r="I12" s="2">
        <f t="shared" si="5"/>
        <v>220</v>
      </c>
      <c r="J12" s="2">
        <f t="shared" si="5"/>
        <v>269</v>
      </c>
      <c r="K12" s="2">
        <f t="shared" si="5"/>
        <v>288</v>
      </c>
      <c r="L12" s="2">
        <f t="shared" si="5"/>
        <v>331</v>
      </c>
      <c r="M12" s="2">
        <f t="shared" si="5"/>
        <v>350</v>
      </c>
      <c r="N12" s="2">
        <f t="shared" si="5"/>
        <v>369</v>
      </c>
      <c r="O12" s="2">
        <f t="shared" si="5"/>
        <v>385</v>
      </c>
      <c r="P12" s="2">
        <f t="shared" si="5"/>
        <v>415</v>
      </c>
      <c r="Q12" s="2">
        <f t="shared" si="5"/>
        <v>446</v>
      </c>
      <c r="R12" s="2">
        <f t="shared" si="5"/>
        <v>504</v>
      </c>
      <c r="S12" s="2">
        <f t="shared" si="5"/>
        <v>561</v>
      </c>
      <c r="T12" s="2">
        <f t="shared" si="5"/>
        <v>577</v>
      </c>
      <c r="U12" s="2">
        <f t="shared" si="5"/>
        <v>601</v>
      </c>
      <c r="V12" s="2">
        <f t="shared" si="5"/>
        <v>620</v>
      </c>
      <c r="W12" s="2">
        <f>SUM(W3:W10)</f>
        <v>880</v>
      </c>
      <c r="X12" s="2"/>
      <c r="Y12" s="1">
        <v>11.0</v>
      </c>
      <c r="Z12" s="24">
        <v>5.0</v>
      </c>
      <c r="AA12" s="5"/>
      <c r="AB12" s="5"/>
      <c r="AC12" s="5"/>
      <c r="AD12" s="5"/>
      <c r="AE12" s="5"/>
      <c r="AF12" s="5"/>
    </row>
    <row r="13" ht="12.75" customHeight="1">
      <c r="A13" s="6" t="s">
        <v>14</v>
      </c>
      <c r="B13" s="2">
        <v>1.0</v>
      </c>
      <c r="C13" s="2">
        <v>2.0</v>
      </c>
      <c r="D13" s="2">
        <v>3.0</v>
      </c>
      <c r="E13" s="2">
        <v>4.0</v>
      </c>
      <c r="F13" s="2">
        <v>5.0</v>
      </c>
      <c r="G13" s="7">
        <v>6.0</v>
      </c>
      <c r="H13" s="2">
        <v>7.0</v>
      </c>
      <c r="I13" s="2">
        <v>8.0</v>
      </c>
      <c r="J13" s="2">
        <v>9.0</v>
      </c>
      <c r="K13" s="7">
        <v>10.0</v>
      </c>
      <c r="L13" s="2">
        <v>11.0</v>
      </c>
      <c r="M13" s="2">
        <v>12.0</v>
      </c>
      <c r="N13" s="7">
        <v>13.0</v>
      </c>
      <c r="O13" s="2">
        <v>14.0</v>
      </c>
      <c r="P13" s="2">
        <v>15.0</v>
      </c>
      <c r="Q13" s="2">
        <v>16.0</v>
      </c>
      <c r="R13" s="2">
        <v>17.0</v>
      </c>
      <c r="S13" s="2">
        <v>18.0</v>
      </c>
      <c r="T13" s="2">
        <v>19.0</v>
      </c>
      <c r="U13" s="2">
        <v>20.0</v>
      </c>
      <c r="V13" s="2">
        <v>21.0</v>
      </c>
      <c r="W13" s="2" t="s">
        <v>3</v>
      </c>
      <c r="X13" s="2"/>
      <c r="Y13" s="1">
        <v>12.0</v>
      </c>
      <c r="Z13" s="24">
        <v>4.0</v>
      </c>
      <c r="AA13" s="5"/>
      <c r="AB13" s="5"/>
      <c r="AC13" s="5"/>
      <c r="AD13" s="5"/>
      <c r="AE13" s="5"/>
      <c r="AF13" s="5"/>
    </row>
    <row r="14" ht="12.75" customHeight="1">
      <c r="A14" s="19" t="s">
        <v>15</v>
      </c>
      <c r="B14" s="2">
        <f>16+5</f>
        <v>21</v>
      </c>
      <c r="C14" s="2">
        <f>16+4</f>
        <v>20</v>
      </c>
      <c r="D14" s="2"/>
      <c r="E14" s="2"/>
      <c r="F14" s="2">
        <f>9</f>
        <v>9</v>
      </c>
      <c r="G14" s="2"/>
      <c r="H14" s="2"/>
      <c r="I14" s="2"/>
      <c r="J14" s="20">
        <f>-10</f>
        <v>-10</v>
      </c>
      <c r="K14" s="20"/>
      <c r="L14" s="20"/>
      <c r="M14" s="20"/>
      <c r="N14" s="20"/>
      <c r="O14" s="20"/>
      <c r="P14" s="20"/>
      <c r="Q14" s="21"/>
      <c r="R14" s="21"/>
      <c r="S14" s="20"/>
      <c r="T14" s="21"/>
      <c r="U14" s="21"/>
      <c r="V14" s="21"/>
      <c r="W14" s="20">
        <f t="shared" ref="W14:W16" si="6">SUM(B14:V14)</f>
        <v>40</v>
      </c>
      <c r="X14" s="2"/>
      <c r="Y14" s="1">
        <v>13.0</v>
      </c>
      <c r="Z14" s="24">
        <v>3.0</v>
      </c>
      <c r="AA14" s="5"/>
      <c r="AB14" s="5"/>
      <c r="AC14" s="5"/>
      <c r="AD14" s="5"/>
      <c r="AE14" s="5"/>
      <c r="AF14" s="5"/>
    </row>
    <row r="15" ht="12.75" customHeight="1">
      <c r="A15" s="9" t="s">
        <v>16</v>
      </c>
      <c r="B15" s="2"/>
      <c r="C15" s="2"/>
      <c r="D15" s="2"/>
      <c r="E15" s="2"/>
      <c r="F15" s="2"/>
      <c r="G15" s="2"/>
      <c r="H15" s="2">
        <f>20</f>
        <v>20</v>
      </c>
      <c r="I15" s="10"/>
      <c r="J15" s="2"/>
      <c r="K15" s="2"/>
      <c r="L15" s="2"/>
      <c r="M15" s="2"/>
      <c r="N15" s="10">
        <v>6.0</v>
      </c>
      <c r="O15" s="2"/>
      <c r="P15" s="2"/>
      <c r="Q15" s="2"/>
      <c r="R15" s="2"/>
      <c r="S15" s="2"/>
      <c r="T15" s="2">
        <f>6</f>
        <v>6</v>
      </c>
      <c r="U15" s="2"/>
      <c r="V15" s="2"/>
      <c r="W15" s="2">
        <f t="shared" si="6"/>
        <v>32</v>
      </c>
      <c r="X15" s="2"/>
      <c r="Y15" s="1">
        <v>14.0</v>
      </c>
      <c r="Z15" s="24">
        <v>2.0</v>
      </c>
      <c r="AA15" s="5"/>
      <c r="AB15" s="5"/>
      <c r="AC15" s="5"/>
      <c r="AD15" s="5"/>
      <c r="AE15" s="5"/>
      <c r="AF15" s="5"/>
    </row>
    <row r="16" ht="12.75" customHeight="1">
      <c r="A16" s="19" t="s">
        <v>17</v>
      </c>
      <c r="B16" s="2"/>
      <c r="C16" s="2"/>
      <c r="D16" s="2"/>
      <c r="E16" s="2"/>
      <c r="F16" s="2"/>
      <c r="G16" s="2">
        <f>14</f>
        <v>14</v>
      </c>
      <c r="H16" s="2"/>
      <c r="I16" s="2"/>
      <c r="J16" s="20">
        <f>-10</f>
        <v>-10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>
        <f t="shared" si="6"/>
        <v>4</v>
      </c>
      <c r="X16" s="2"/>
      <c r="Y16" s="1">
        <v>15.0</v>
      </c>
      <c r="Z16" s="24">
        <v>1.0</v>
      </c>
      <c r="AA16" s="5"/>
      <c r="AB16" s="5"/>
      <c r="AC16" s="5"/>
      <c r="AD16" s="5"/>
      <c r="AE16" s="5"/>
      <c r="AF16" s="5"/>
    </row>
    <row r="17" ht="12.75" customHeight="1">
      <c r="A17" s="25" t="s">
        <v>18</v>
      </c>
      <c r="B17" s="2"/>
      <c r="C17" s="2"/>
      <c r="D17" s="2"/>
      <c r="E17" s="26">
        <f>25+5</f>
        <v>30</v>
      </c>
      <c r="F17" s="27">
        <v>5.0</v>
      </c>
      <c r="G17" s="26">
        <f>25+5</f>
        <v>30</v>
      </c>
      <c r="H17" s="27">
        <v>5.0</v>
      </c>
      <c r="I17" s="27">
        <v>5.0</v>
      </c>
      <c r="J17" s="27">
        <v>5.0</v>
      </c>
      <c r="K17" s="26">
        <f>25+5</f>
        <v>30</v>
      </c>
      <c r="L17" s="27">
        <v>5.0</v>
      </c>
      <c r="M17" s="27">
        <f>2+5</f>
        <v>7</v>
      </c>
      <c r="N17" s="26">
        <f>25+5</f>
        <v>30</v>
      </c>
      <c r="O17" s="27">
        <v>5.0</v>
      </c>
      <c r="P17" s="27">
        <v>5.0</v>
      </c>
      <c r="Q17" s="27">
        <v>5.0</v>
      </c>
      <c r="R17" s="27">
        <v>5.0</v>
      </c>
      <c r="S17" s="27">
        <v>5.0</v>
      </c>
      <c r="T17" s="27">
        <v>5.0</v>
      </c>
      <c r="U17" s="27">
        <v>5.0</v>
      </c>
      <c r="V17" s="27">
        <f>16+5</f>
        <v>21</v>
      </c>
      <c r="W17" s="28">
        <f>SUM(B17:V17)+50</f>
        <v>258</v>
      </c>
      <c r="X17" s="2"/>
      <c r="Y17" s="5"/>
      <c r="Z17" s="5"/>
      <c r="AA17" s="5"/>
      <c r="AB17" s="5"/>
      <c r="AC17" s="5"/>
      <c r="AD17" s="5"/>
      <c r="AE17" s="5"/>
      <c r="AF17" s="5"/>
    </row>
    <row r="18" ht="12.75" customHeight="1">
      <c r="A18" s="19" t="s">
        <v>19</v>
      </c>
      <c r="B18" s="2"/>
      <c r="C18" s="2"/>
      <c r="D18" s="2"/>
      <c r="E18" s="2"/>
      <c r="F18" s="2"/>
      <c r="G18" s="10"/>
      <c r="H18" s="2"/>
      <c r="I18" s="2"/>
      <c r="J18" s="10"/>
      <c r="K18" s="2"/>
      <c r="L18" s="10"/>
      <c r="M18" s="2"/>
      <c r="N18" s="2"/>
      <c r="O18" s="2"/>
      <c r="P18" s="10"/>
      <c r="Q18" s="2"/>
      <c r="R18" s="2"/>
      <c r="S18" s="2"/>
      <c r="T18" s="2"/>
      <c r="U18" s="2"/>
      <c r="V18" s="29">
        <f>-10</f>
        <v>-10</v>
      </c>
      <c r="W18" s="20">
        <f t="shared" ref="W18:W21" si="7">SUM(B18:V18)</f>
        <v>-10</v>
      </c>
      <c r="X18" s="2"/>
      <c r="Y18" s="30" t="s">
        <v>20</v>
      </c>
      <c r="Z18" s="31"/>
      <c r="AA18" s="31"/>
      <c r="AB18" s="30">
        <v>-10.0</v>
      </c>
      <c r="AC18" s="5"/>
      <c r="AD18" s="5"/>
      <c r="AE18" s="5"/>
      <c r="AF18" s="5"/>
    </row>
    <row r="19" ht="12.75" customHeight="1">
      <c r="A19" s="19" t="s">
        <v>21</v>
      </c>
      <c r="B19" s="2"/>
      <c r="C19" s="2">
        <f>5</f>
        <v>5</v>
      </c>
      <c r="D19" s="2"/>
      <c r="E19" s="2"/>
      <c r="F19" s="2"/>
      <c r="G19" s="2"/>
      <c r="H19" s="2"/>
      <c r="I19" s="2">
        <f>16+3</f>
        <v>19</v>
      </c>
      <c r="J19" s="2">
        <f>3</f>
        <v>3</v>
      </c>
      <c r="K19" s="10">
        <v>3.0</v>
      </c>
      <c r="L19" s="10">
        <v>1.0</v>
      </c>
      <c r="M19" s="10">
        <v>1.0</v>
      </c>
      <c r="N19" s="10">
        <v>1.0</v>
      </c>
      <c r="O19" s="11">
        <f>12+5</f>
        <v>17</v>
      </c>
      <c r="P19" s="10">
        <v>3.0</v>
      </c>
      <c r="Q19" s="10">
        <v>3.0</v>
      </c>
      <c r="R19" s="2"/>
      <c r="S19" s="2"/>
      <c r="T19" s="29">
        <f>-10</f>
        <v>-10</v>
      </c>
      <c r="U19" s="20"/>
      <c r="V19" s="20"/>
      <c r="W19" s="20">
        <f t="shared" si="7"/>
        <v>46</v>
      </c>
      <c r="X19" s="2"/>
      <c r="Y19" s="32" t="s">
        <v>22</v>
      </c>
      <c r="Z19" s="33"/>
      <c r="AA19" s="33"/>
      <c r="AB19" s="32">
        <v>-50.0</v>
      </c>
      <c r="AC19" s="34" t="s">
        <v>23</v>
      </c>
      <c r="AD19" s="34"/>
      <c r="AE19" s="34"/>
      <c r="AF19" s="34"/>
    </row>
    <row r="20" ht="12.75" customHeight="1">
      <c r="A20" s="9" t="s">
        <v>24</v>
      </c>
      <c r="B20" s="2"/>
      <c r="C20" s="2"/>
      <c r="D20" s="2">
        <f>14</f>
        <v>14</v>
      </c>
      <c r="E20" s="2"/>
      <c r="F20" s="2"/>
      <c r="G20" s="2"/>
      <c r="H20" s="10"/>
      <c r="I20" s="10"/>
      <c r="J20" s="10"/>
      <c r="K20" s="10"/>
      <c r="L20" s="10"/>
      <c r="M20" s="10"/>
      <c r="N20" s="10"/>
      <c r="O20" s="2"/>
      <c r="P20" s="2"/>
      <c r="Q20" s="2"/>
      <c r="R20" s="2"/>
      <c r="S20" s="2"/>
      <c r="T20" s="2">
        <f>3</f>
        <v>3</v>
      </c>
      <c r="U20" s="2"/>
      <c r="V20" s="2"/>
      <c r="W20" s="2">
        <f t="shared" si="7"/>
        <v>17</v>
      </c>
      <c r="X20" s="2"/>
      <c r="Y20" s="35" t="s">
        <v>25</v>
      </c>
      <c r="Z20" s="36"/>
      <c r="AA20" s="36"/>
      <c r="AB20" s="36">
        <v>-200.0</v>
      </c>
      <c r="AC20" s="34" t="s">
        <v>26</v>
      </c>
      <c r="AD20" s="34"/>
      <c r="AE20" s="34"/>
      <c r="AF20" s="34"/>
    </row>
    <row r="21" ht="12.75" customHeight="1">
      <c r="A21" s="9" t="s">
        <v>27</v>
      </c>
      <c r="B21" s="2"/>
      <c r="C21" s="37">
        <v>5.0</v>
      </c>
      <c r="D21" s="2"/>
      <c r="E21" s="2"/>
      <c r="F21" s="2"/>
      <c r="G21" s="2"/>
      <c r="H21" s="2"/>
      <c r="I21" s="2"/>
      <c r="J21" s="10"/>
      <c r="K21" s="2">
        <f>3</f>
        <v>3</v>
      </c>
      <c r="L21" s="2"/>
      <c r="M21" s="10">
        <f>9</f>
        <v>9</v>
      </c>
      <c r="N21" s="10"/>
      <c r="O21" s="2"/>
      <c r="P21" s="10"/>
      <c r="Q21" s="10"/>
      <c r="R21" s="10"/>
      <c r="S21" s="10"/>
      <c r="T21" s="2">
        <f>10</f>
        <v>10</v>
      </c>
      <c r="U21" s="10"/>
      <c r="V21" s="10"/>
      <c r="W21" s="2">
        <f t="shared" si="7"/>
        <v>27</v>
      </c>
      <c r="X21" s="2"/>
      <c r="Y21" s="38" t="s">
        <v>28</v>
      </c>
      <c r="Z21" s="39"/>
      <c r="AA21" s="39"/>
      <c r="AB21" s="38">
        <v>-100.0</v>
      </c>
      <c r="AC21" s="5"/>
      <c r="AD21" s="5"/>
      <c r="AE21" s="5"/>
      <c r="AF21" s="5"/>
    </row>
    <row r="22" ht="12.75" customHeight="1">
      <c r="A22" s="1" t="s">
        <v>12</v>
      </c>
      <c r="B22" s="2">
        <f t="shared" ref="B22:W22" si="8">SUM(B14:B21)</f>
        <v>21</v>
      </c>
      <c r="C22" s="2">
        <f t="shared" si="8"/>
        <v>30</v>
      </c>
      <c r="D22" s="2">
        <f t="shared" si="8"/>
        <v>14</v>
      </c>
      <c r="E22" s="2">
        <f t="shared" si="8"/>
        <v>30</v>
      </c>
      <c r="F22" s="2">
        <f t="shared" si="8"/>
        <v>14</v>
      </c>
      <c r="G22" s="2">
        <f t="shared" si="8"/>
        <v>44</v>
      </c>
      <c r="H22" s="2">
        <f t="shared" si="8"/>
        <v>25</v>
      </c>
      <c r="I22" s="2">
        <f t="shared" si="8"/>
        <v>24</v>
      </c>
      <c r="J22" s="2">
        <f t="shared" si="8"/>
        <v>-12</v>
      </c>
      <c r="K22" s="2">
        <f t="shared" si="8"/>
        <v>36</v>
      </c>
      <c r="L22" s="2">
        <f t="shared" si="8"/>
        <v>6</v>
      </c>
      <c r="M22" s="2">
        <f t="shared" si="8"/>
        <v>17</v>
      </c>
      <c r="N22" s="2">
        <f t="shared" si="8"/>
        <v>37</v>
      </c>
      <c r="O22" s="2">
        <f t="shared" si="8"/>
        <v>22</v>
      </c>
      <c r="P22" s="2">
        <f t="shared" si="8"/>
        <v>8</v>
      </c>
      <c r="Q22" s="2">
        <f t="shared" si="8"/>
        <v>8</v>
      </c>
      <c r="R22" s="2">
        <f t="shared" si="8"/>
        <v>5</v>
      </c>
      <c r="S22" s="2">
        <f t="shared" si="8"/>
        <v>5</v>
      </c>
      <c r="T22" s="2">
        <f t="shared" si="8"/>
        <v>14</v>
      </c>
      <c r="U22" s="2">
        <f t="shared" si="8"/>
        <v>5</v>
      </c>
      <c r="V22" s="2">
        <f t="shared" si="8"/>
        <v>11</v>
      </c>
      <c r="W22" s="2">
        <f t="shared" si="8"/>
        <v>414</v>
      </c>
      <c r="X22" s="5"/>
      <c r="Y22" s="1" t="s">
        <v>29</v>
      </c>
      <c r="Z22" s="23" t="s">
        <v>30</v>
      </c>
      <c r="AA22" s="23" t="s">
        <v>31</v>
      </c>
      <c r="AB22" s="23" t="s">
        <v>32</v>
      </c>
      <c r="AC22" s="22" t="s">
        <v>33</v>
      </c>
      <c r="AD22" s="22" t="s">
        <v>34</v>
      </c>
      <c r="AE22" s="22" t="s">
        <v>35</v>
      </c>
      <c r="AF22" s="22" t="s">
        <v>36</v>
      </c>
    </row>
    <row r="23" ht="12.75" customHeight="1">
      <c r="A23" s="1" t="s">
        <v>13</v>
      </c>
      <c r="B23" s="2">
        <f>B22</f>
        <v>21</v>
      </c>
      <c r="C23" s="2">
        <f t="shared" ref="C23:V23" si="9">B23+C22</f>
        <v>51</v>
      </c>
      <c r="D23" s="2">
        <f t="shared" si="9"/>
        <v>65</v>
      </c>
      <c r="E23" s="2">
        <f t="shared" si="9"/>
        <v>95</v>
      </c>
      <c r="F23" s="2">
        <f t="shared" si="9"/>
        <v>109</v>
      </c>
      <c r="G23" s="2">
        <f t="shared" si="9"/>
        <v>153</v>
      </c>
      <c r="H23" s="2">
        <f t="shared" si="9"/>
        <v>178</v>
      </c>
      <c r="I23" s="2">
        <f t="shared" si="9"/>
        <v>202</v>
      </c>
      <c r="J23" s="2">
        <f t="shared" si="9"/>
        <v>190</v>
      </c>
      <c r="K23" s="2">
        <f t="shared" si="9"/>
        <v>226</v>
      </c>
      <c r="L23" s="2">
        <f t="shared" si="9"/>
        <v>232</v>
      </c>
      <c r="M23" s="2">
        <f t="shared" si="9"/>
        <v>249</v>
      </c>
      <c r="N23" s="2">
        <f t="shared" si="9"/>
        <v>286</v>
      </c>
      <c r="O23" s="2">
        <f t="shared" si="9"/>
        <v>308</v>
      </c>
      <c r="P23" s="2">
        <f t="shared" si="9"/>
        <v>316</v>
      </c>
      <c r="Q23" s="2">
        <f t="shared" si="9"/>
        <v>324</v>
      </c>
      <c r="R23" s="2">
        <f t="shared" si="9"/>
        <v>329</v>
      </c>
      <c r="S23" s="2">
        <f t="shared" si="9"/>
        <v>334</v>
      </c>
      <c r="T23" s="2">
        <f t="shared" si="9"/>
        <v>348</v>
      </c>
      <c r="U23" s="2">
        <f t="shared" si="9"/>
        <v>353</v>
      </c>
      <c r="V23" s="2">
        <f t="shared" si="9"/>
        <v>364</v>
      </c>
      <c r="W23" s="2">
        <f>SUM(W14:W21)</f>
        <v>414</v>
      </c>
      <c r="X23" s="2"/>
      <c r="Y23" s="40" t="s">
        <v>37</v>
      </c>
      <c r="Z23" s="24">
        <v>10.0</v>
      </c>
      <c r="AA23" s="24">
        <v>7.0</v>
      </c>
      <c r="AB23" s="24">
        <v>5.0</v>
      </c>
      <c r="AC23" s="24">
        <v>4.0</v>
      </c>
      <c r="AD23" s="24">
        <v>3.0</v>
      </c>
      <c r="AE23" s="24">
        <v>2.0</v>
      </c>
      <c r="AF23" s="24">
        <v>1.0</v>
      </c>
    </row>
    <row r="24" ht="12.75" customHeight="1">
      <c r="A24" s="6" t="s">
        <v>38</v>
      </c>
      <c r="B24" s="7">
        <v>1.0</v>
      </c>
      <c r="C24" s="2">
        <v>2.0</v>
      </c>
      <c r="D24" s="2">
        <v>3.0</v>
      </c>
      <c r="E24" s="7">
        <v>4.0</v>
      </c>
      <c r="F24" s="2">
        <v>5.0</v>
      </c>
      <c r="G24" s="2">
        <v>6.0</v>
      </c>
      <c r="H24" s="2">
        <v>7.0</v>
      </c>
      <c r="I24" s="2">
        <v>8.0</v>
      </c>
      <c r="J24" s="2">
        <v>9.0</v>
      </c>
      <c r="K24" s="2">
        <v>10.0</v>
      </c>
      <c r="L24" s="2">
        <v>11.0</v>
      </c>
      <c r="M24" s="2">
        <v>12.0</v>
      </c>
      <c r="N24" s="2">
        <v>13.0</v>
      </c>
      <c r="O24" s="2">
        <v>14.0</v>
      </c>
      <c r="P24" s="2">
        <v>15.0</v>
      </c>
      <c r="Q24" s="2">
        <v>16.0</v>
      </c>
      <c r="R24" s="2">
        <v>17.0</v>
      </c>
      <c r="S24" s="2">
        <v>18.0</v>
      </c>
      <c r="T24" s="2">
        <v>19.0</v>
      </c>
      <c r="U24" s="2">
        <v>20.0</v>
      </c>
      <c r="V24" s="2">
        <v>21.0</v>
      </c>
      <c r="W24" s="2" t="s">
        <v>3</v>
      </c>
      <c r="X24" s="2"/>
      <c r="Y24" s="41" t="s">
        <v>39</v>
      </c>
      <c r="Z24" s="24">
        <v>5.0</v>
      </c>
      <c r="AA24" s="24">
        <v>3.0</v>
      </c>
      <c r="AB24" s="24">
        <v>1.0</v>
      </c>
      <c r="AC24" s="24" t="s">
        <v>40</v>
      </c>
      <c r="AD24" s="1"/>
      <c r="AE24" s="1"/>
      <c r="AF24" s="1"/>
    </row>
    <row r="25" ht="12.75" customHeight="1">
      <c r="A25" s="9" t="s">
        <v>41</v>
      </c>
      <c r="B25" s="18">
        <f>25+10</f>
        <v>35</v>
      </c>
      <c r="C25" s="2">
        <f>12+7</f>
        <v>19</v>
      </c>
      <c r="D25" s="2">
        <f>10+7</f>
        <v>17</v>
      </c>
      <c r="E25" s="10">
        <v>7.0</v>
      </c>
      <c r="F25" s="2">
        <f>2+4</f>
        <v>6</v>
      </c>
      <c r="G25" s="10">
        <v>4.0</v>
      </c>
      <c r="H25" s="10">
        <v>1.0</v>
      </c>
      <c r="I25" s="2"/>
      <c r="J25" s="10"/>
      <c r="K25" s="2"/>
      <c r="L25" s="2"/>
      <c r="M25" s="2">
        <f>7</f>
        <v>7</v>
      </c>
      <c r="N25" s="2"/>
      <c r="O25" s="2"/>
      <c r="P25" s="2">
        <f>4</f>
        <v>4</v>
      </c>
      <c r="Q25" s="10"/>
      <c r="R25" s="10"/>
      <c r="S25" s="2"/>
      <c r="T25" s="10"/>
      <c r="U25" s="10"/>
      <c r="V25" s="10"/>
      <c r="W25" s="2">
        <f t="shared" ref="W25:W30" si="10">SUM(B25:V25)</f>
        <v>100</v>
      </c>
      <c r="X25" s="2"/>
      <c r="Y25" s="42" t="s">
        <v>42</v>
      </c>
      <c r="Z25" s="24">
        <v>5.0</v>
      </c>
      <c r="AA25" s="24">
        <v>3.0</v>
      </c>
      <c r="AB25" s="24">
        <v>1.0</v>
      </c>
      <c r="AC25" s="1" t="s">
        <v>43</v>
      </c>
      <c r="AD25" s="1"/>
      <c r="AE25" s="1"/>
      <c r="AF25" s="1"/>
    </row>
    <row r="26" ht="12.75" customHeight="1">
      <c r="A26" s="19" t="s">
        <v>44</v>
      </c>
      <c r="B26" s="2"/>
      <c r="C26" s="2"/>
      <c r="D26" s="2"/>
      <c r="E26" s="2">
        <f>12</f>
        <v>12</v>
      </c>
      <c r="F26" s="2"/>
      <c r="G26" s="2">
        <f>12</f>
        <v>12</v>
      </c>
      <c r="H26" s="2"/>
      <c r="I26" s="10"/>
      <c r="J26" s="2"/>
      <c r="K26" s="2">
        <f>8</f>
        <v>8</v>
      </c>
      <c r="L26" s="2"/>
      <c r="M26" s="20">
        <f>-10</f>
        <v>-10</v>
      </c>
      <c r="N26" s="20"/>
      <c r="O26" s="20"/>
      <c r="P26" s="20"/>
      <c r="Q26" s="20"/>
      <c r="R26" s="20"/>
      <c r="S26" s="20"/>
      <c r="T26" s="20"/>
      <c r="U26" s="20"/>
      <c r="V26" s="20"/>
      <c r="W26" s="20">
        <f t="shared" si="10"/>
        <v>22</v>
      </c>
      <c r="X26" s="2"/>
      <c r="Y26" s="43" t="s">
        <v>45</v>
      </c>
      <c r="Z26" s="1">
        <v>5.0</v>
      </c>
      <c r="AA26" s="1"/>
      <c r="AB26" s="1"/>
      <c r="AC26" s="1" t="s">
        <v>46</v>
      </c>
      <c r="AD26" s="1"/>
      <c r="AE26" s="1"/>
      <c r="AF26" s="1"/>
    </row>
    <row r="27" ht="12.75" customHeight="1">
      <c r="A27" s="9" t="s">
        <v>47</v>
      </c>
      <c r="B27" s="2"/>
      <c r="C27" s="2"/>
      <c r="D27" s="2"/>
      <c r="E27" s="2">
        <f>8</f>
        <v>8</v>
      </c>
      <c r="F27" s="2"/>
      <c r="G27" s="2">
        <f>6</f>
        <v>6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>
        <f t="shared" si="10"/>
        <v>14</v>
      </c>
      <c r="X27" s="2"/>
      <c r="Y27" s="44" t="s">
        <v>48</v>
      </c>
      <c r="Z27" s="24">
        <v>5.0</v>
      </c>
      <c r="AA27" s="5"/>
      <c r="AB27" s="5"/>
      <c r="AC27" s="1"/>
      <c r="AD27" s="1"/>
      <c r="AE27" s="1"/>
      <c r="AF27" s="1"/>
    </row>
    <row r="28" ht="12.75" customHeight="1">
      <c r="A28" s="9" t="s">
        <v>49</v>
      </c>
      <c r="B28" s="2">
        <f t="shared" ref="B28:C28" si="11">8</f>
        <v>8</v>
      </c>
      <c r="C28" s="2">
        <f t="shared" si="11"/>
        <v>8</v>
      </c>
      <c r="D28" s="2"/>
      <c r="E28" s="2"/>
      <c r="F28" s="2"/>
      <c r="G28" s="2"/>
      <c r="H28" s="2"/>
      <c r="I28" s="10"/>
      <c r="J28" s="2"/>
      <c r="K28" s="2"/>
      <c r="L28" s="2"/>
      <c r="M28" s="10"/>
      <c r="N28" s="2"/>
      <c r="O28" s="2">
        <f>16</f>
        <v>16</v>
      </c>
      <c r="P28" s="2"/>
      <c r="Q28" s="10"/>
      <c r="R28" s="10">
        <f>8</f>
        <v>8</v>
      </c>
      <c r="S28" s="2"/>
      <c r="T28" s="10"/>
      <c r="U28" s="2"/>
      <c r="V28" s="10"/>
      <c r="W28" s="2">
        <f t="shared" si="10"/>
        <v>40</v>
      </c>
      <c r="X28" s="2"/>
      <c r="Y28" s="45" t="s">
        <v>50</v>
      </c>
      <c r="Z28" s="23" t="s">
        <v>30</v>
      </c>
      <c r="AA28" s="23" t="s">
        <v>31</v>
      </c>
      <c r="AB28" s="23" t="s">
        <v>32</v>
      </c>
      <c r="AC28" s="22" t="s">
        <v>33</v>
      </c>
      <c r="AD28" s="22" t="s">
        <v>34</v>
      </c>
      <c r="AE28" s="22" t="s">
        <v>35</v>
      </c>
      <c r="AF28" s="22" t="s">
        <v>36</v>
      </c>
    </row>
    <row r="29" ht="12.75" customHeight="1">
      <c r="A29" s="9" t="s">
        <v>51</v>
      </c>
      <c r="B29" s="2"/>
      <c r="C29" s="2"/>
      <c r="D29" s="2"/>
      <c r="E29" s="2"/>
      <c r="F29" s="2"/>
      <c r="G29" s="10"/>
      <c r="H29" s="2"/>
      <c r="I29" s="2"/>
      <c r="J29" s="10"/>
      <c r="K29" s="2"/>
      <c r="L29" s="10"/>
      <c r="M29" s="2"/>
      <c r="N29" s="2"/>
      <c r="O29" s="2"/>
      <c r="P29" s="46">
        <f>25</f>
        <v>25</v>
      </c>
      <c r="Q29" s="2"/>
      <c r="R29" s="2"/>
      <c r="S29" s="2">
        <f>10</f>
        <v>10</v>
      </c>
      <c r="T29" s="2"/>
      <c r="U29" s="2"/>
      <c r="V29" s="2"/>
      <c r="W29" s="2">
        <f t="shared" si="10"/>
        <v>35</v>
      </c>
      <c r="X29" s="2"/>
      <c r="Y29" s="40" t="s">
        <v>37</v>
      </c>
      <c r="Z29" s="1">
        <v>100.0</v>
      </c>
      <c r="AA29" s="24">
        <v>70.0</v>
      </c>
      <c r="AB29" s="24">
        <v>50.0</v>
      </c>
      <c r="AC29" s="24">
        <v>40.0</v>
      </c>
      <c r="AD29" s="24">
        <v>30.0</v>
      </c>
      <c r="AE29" s="24">
        <v>20.0</v>
      </c>
      <c r="AF29" s="24">
        <v>10.0</v>
      </c>
    </row>
    <row r="30" ht="12.75" customHeight="1">
      <c r="A30" s="9" t="s">
        <v>52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10"/>
      <c r="N30" s="2"/>
      <c r="O30" s="10"/>
      <c r="P30" s="2"/>
      <c r="Q30" s="2"/>
      <c r="R30" s="2"/>
      <c r="S30" s="2"/>
      <c r="T30" s="2"/>
      <c r="U30" s="2"/>
      <c r="V30" s="2"/>
      <c r="W30" s="2">
        <f t="shared" si="10"/>
        <v>0</v>
      </c>
      <c r="X30" s="2"/>
      <c r="Y30" s="41" t="s">
        <v>39</v>
      </c>
      <c r="Z30" s="1">
        <v>50.0</v>
      </c>
      <c r="AA30" s="1">
        <v>30.0</v>
      </c>
      <c r="AB30" s="1">
        <v>10.0</v>
      </c>
      <c r="AC30" s="5"/>
      <c r="AD30" s="5"/>
      <c r="AE30" s="5"/>
      <c r="AF30" s="5"/>
    </row>
    <row r="31" ht="12.75" customHeight="1">
      <c r="A31" s="9" t="s">
        <v>53</v>
      </c>
      <c r="B31" s="2">
        <f>12+3</f>
        <v>15</v>
      </c>
      <c r="C31" s="2">
        <f>14+3</f>
        <v>17</v>
      </c>
      <c r="D31" s="2">
        <f>3</f>
        <v>3</v>
      </c>
      <c r="E31" s="10">
        <v>3.0</v>
      </c>
      <c r="F31" s="2"/>
      <c r="G31" s="2"/>
      <c r="H31" s="10">
        <f>1</f>
        <v>1</v>
      </c>
      <c r="I31" s="10"/>
      <c r="J31" s="10">
        <f>3+1</f>
        <v>4</v>
      </c>
      <c r="K31" s="10">
        <v>1.0</v>
      </c>
      <c r="L31" s="10">
        <f>7+2</f>
        <v>9</v>
      </c>
      <c r="M31" s="10">
        <v>2.0</v>
      </c>
      <c r="N31" s="10">
        <v>2.0</v>
      </c>
      <c r="O31" s="10">
        <v>1.0</v>
      </c>
      <c r="P31" s="10">
        <v>2.0</v>
      </c>
      <c r="Q31" s="10">
        <v>2.0</v>
      </c>
      <c r="R31" s="2">
        <f>10+2</f>
        <v>12</v>
      </c>
      <c r="S31" s="2">
        <f>7+3</f>
        <v>10</v>
      </c>
      <c r="T31" s="10">
        <v>3.0</v>
      </c>
      <c r="U31" s="10">
        <v>3.0</v>
      </c>
      <c r="V31" s="10">
        <v>3.0</v>
      </c>
      <c r="W31" s="2">
        <f>SUM(B31:V31)+30</f>
        <v>123</v>
      </c>
      <c r="X31" s="2"/>
      <c r="Y31" s="42" t="s">
        <v>42</v>
      </c>
      <c r="Z31" s="1">
        <v>50.0</v>
      </c>
      <c r="AA31" s="1">
        <v>30.0</v>
      </c>
      <c r="AB31" s="1">
        <v>10.0</v>
      </c>
      <c r="AC31" s="5"/>
      <c r="AD31" s="5"/>
      <c r="AE31" s="5"/>
      <c r="AF31" s="5"/>
    </row>
    <row r="32" ht="12.75" customHeight="1">
      <c r="A32" s="19" t="s">
        <v>54</v>
      </c>
      <c r="B32" s="2"/>
      <c r="C32" s="2"/>
      <c r="D32" s="2">
        <f>16</f>
        <v>16</v>
      </c>
      <c r="E32" s="2">
        <f>20</f>
        <v>20</v>
      </c>
      <c r="F32" s="2"/>
      <c r="G32" s="2">
        <f>16+1</f>
        <v>17</v>
      </c>
      <c r="H32" s="2"/>
      <c r="I32" s="2"/>
      <c r="J32" s="10"/>
      <c r="K32" s="2">
        <f>14</f>
        <v>14</v>
      </c>
      <c r="L32" s="2"/>
      <c r="M32" s="10"/>
      <c r="N32" s="10">
        <v>5.0</v>
      </c>
      <c r="O32" s="2"/>
      <c r="P32" s="29">
        <f>-10</f>
        <v>-10</v>
      </c>
      <c r="Q32" s="21"/>
      <c r="R32" s="21"/>
      <c r="S32" s="21"/>
      <c r="T32" s="20"/>
      <c r="U32" s="21"/>
      <c r="V32" s="21"/>
      <c r="W32" s="20">
        <f>SUM(B32:V32)</f>
        <v>62</v>
      </c>
      <c r="X32" s="2"/>
      <c r="Y32" s="43" t="s">
        <v>45</v>
      </c>
      <c r="Z32" s="1">
        <v>50.0</v>
      </c>
      <c r="AA32" s="1"/>
      <c r="AB32" s="1"/>
      <c r="AC32" s="5"/>
      <c r="AD32" s="5"/>
      <c r="AE32" s="5"/>
      <c r="AF32" s="5"/>
    </row>
    <row r="33" ht="12.75" customHeight="1">
      <c r="A33" s="1" t="s">
        <v>12</v>
      </c>
      <c r="B33" s="2">
        <f t="shared" ref="B33:W33" si="12">SUM(B25:B32)</f>
        <v>58</v>
      </c>
      <c r="C33" s="2">
        <f t="shared" si="12"/>
        <v>44</v>
      </c>
      <c r="D33" s="2">
        <f t="shared" si="12"/>
        <v>36</v>
      </c>
      <c r="E33" s="2">
        <f t="shared" si="12"/>
        <v>50</v>
      </c>
      <c r="F33" s="2">
        <f t="shared" si="12"/>
        <v>6</v>
      </c>
      <c r="G33" s="2">
        <f t="shared" si="12"/>
        <v>39</v>
      </c>
      <c r="H33" s="2">
        <f t="shared" si="12"/>
        <v>2</v>
      </c>
      <c r="I33" s="2">
        <f t="shared" si="12"/>
        <v>0</v>
      </c>
      <c r="J33" s="2">
        <f t="shared" si="12"/>
        <v>4</v>
      </c>
      <c r="K33" s="2">
        <f t="shared" si="12"/>
        <v>23</v>
      </c>
      <c r="L33" s="2">
        <f t="shared" si="12"/>
        <v>9</v>
      </c>
      <c r="M33" s="2">
        <f t="shared" si="12"/>
        <v>-1</v>
      </c>
      <c r="N33" s="2">
        <f t="shared" si="12"/>
        <v>7</v>
      </c>
      <c r="O33" s="2">
        <f t="shared" si="12"/>
        <v>17</v>
      </c>
      <c r="P33" s="2">
        <f t="shared" si="12"/>
        <v>21</v>
      </c>
      <c r="Q33" s="2">
        <f t="shared" si="12"/>
        <v>2</v>
      </c>
      <c r="R33" s="2">
        <f t="shared" si="12"/>
        <v>20</v>
      </c>
      <c r="S33" s="2">
        <f t="shared" si="12"/>
        <v>20</v>
      </c>
      <c r="T33" s="2">
        <f t="shared" si="12"/>
        <v>3</v>
      </c>
      <c r="U33" s="2">
        <f t="shared" si="12"/>
        <v>3</v>
      </c>
      <c r="V33" s="2">
        <f t="shared" si="12"/>
        <v>3</v>
      </c>
      <c r="W33" s="2">
        <f t="shared" si="12"/>
        <v>396</v>
      </c>
      <c r="X33" s="2"/>
      <c r="Y33" s="45"/>
      <c r="Z33" s="23"/>
      <c r="AA33" s="23"/>
      <c r="AB33" s="23"/>
      <c r="AC33" s="5"/>
      <c r="AD33" s="5"/>
      <c r="AE33" s="5"/>
      <c r="AF33" s="5"/>
    </row>
    <row r="34" ht="12.75" customHeight="1">
      <c r="A34" s="1" t="s">
        <v>13</v>
      </c>
      <c r="B34" s="2">
        <f>B33</f>
        <v>58</v>
      </c>
      <c r="C34" s="2">
        <f t="shared" ref="C34:V34" si="13">B34+C33</f>
        <v>102</v>
      </c>
      <c r="D34" s="2">
        <f t="shared" si="13"/>
        <v>138</v>
      </c>
      <c r="E34" s="2">
        <f t="shared" si="13"/>
        <v>188</v>
      </c>
      <c r="F34" s="2">
        <f t="shared" si="13"/>
        <v>194</v>
      </c>
      <c r="G34" s="2">
        <f t="shared" si="13"/>
        <v>233</v>
      </c>
      <c r="H34" s="2">
        <f t="shared" si="13"/>
        <v>235</v>
      </c>
      <c r="I34" s="2">
        <f t="shared" si="13"/>
        <v>235</v>
      </c>
      <c r="J34" s="2">
        <f t="shared" si="13"/>
        <v>239</v>
      </c>
      <c r="K34" s="2">
        <f t="shared" si="13"/>
        <v>262</v>
      </c>
      <c r="L34" s="2">
        <f t="shared" si="13"/>
        <v>271</v>
      </c>
      <c r="M34" s="2">
        <f t="shared" si="13"/>
        <v>270</v>
      </c>
      <c r="N34" s="2">
        <f t="shared" si="13"/>
        <v>277</v>
      </c>
      <c r="O34" s="2">
        <f t="shared" si="13"/>
        <v>294</v>
      </c>
      <c r="P34" s="2">
        <f t="shared" si="13"/>
        <v>315</v>
      </c>
      <c r="Q34" s="2">
        <f t="shared" si="13"/>
        <v>317</v>
      </c>
      <c r="R34" s="2">
        <f t="shared" si="13"/>
        <v>337</v>
      </c>
      <c r="S34" s="2">
        <f t="shared" si="13"/>
        <v>357</v>
      </c>
      <c r="T34" s="2">
        <f t="shared" si="13"/>
        <v>360</v>
      </c>
      <c r="U34" s="2">
        <f t="shared" si="13"/>
        <v>363</v>
      </c>
      <c r="V34" s="2">
        <f t="shared" si="13"/>
        <v>366</v>
      </c>
      <c r="W34" s="2">
        <f>SUM(W25:W32)</f>
        <v>396</v>
      </c>
      <c r="X34" s="2"/>
      <c r="Y34" s="40"/>
      <c r="Z34" s="1"/>
      <c r="AA34" s="1"/>
      <c r="AB34" s="1"/>
      <c r="AC34" s="5"/>
      <c r="AD34" s="5"/>
      <c r="AE34" s="5"/>
      <c r="AF34" s="5"/>
    </row>
    <row r="35" ht="12.75" customHeight="1">
      <c r="A35" s="6" t="s">
        <v>55</v>
      </c>
      <c r="B35" s="2">
        <v>1.0</v>
      </c>
      <c r="C35" s="7">
        <v>2.0</v>
      </c>
      <c r="D35" s="2">
        <v>3.0</v>
      </c>
      <c r="E35" s="2">
        <v>4.0</v>
      </c>
      <c r="F35" s="7">
        <v>5.0</v>
      </c>
      <c r="G35" s="2">
        <v>6.0</v>
      </c>
      <c r="H35" s="7">
        <v>7.0</v>
      </c>
      <c r="I35" s="2">
        <v>8.0</v>
      </c>
      <c r="J35" s="2">
        <v>9.0</v>
      </c>
      <c r="K35" s="2">
        <v>10.0</v>
      </c>
      <c r="L35" s="7">
        <v>11.0</v>
      </c>
      <c r="M35" s="2">
        <v>12.0</v>
      </c>
      <c r="N35" s="2">
        <v>13.0</v>
      </c>
      <c r="O35" s="7">
        <v>14.0</v>
      </c>
      <c r="P35" s="2">
        <v>15.0</v>
      </c>
      <c r="Q35" s="2">
        <v>16.0</v>
      </c>
      <c r="R35" s="2">
        <v>17.0</v>
      </c>
      <c r="S35" s="2">
        <v>18.0</v>
      </c>
      <c r="T35" s="2">
        <v>19.0</v>
      </c>
      <c r="U35" s="7">
        <v>20.0</v>
      </c>
      <c r="V35" s="7">
        <v>21.0</v>
      </c>
      <c r="W35" s="2" t="s">
        <v>3</v>
      </c>
      <c r="X35" s="2"/>
      <c r="Y35" s="41"/>
      <c r="Z35" s="1"/>
      <c r="AA35" s="1"/>
      <c r="AB35" s="1"/>
      <c r="AC35" s="5"/>
      <c r="AD35" s="5"/>
      <c r="AE35" s="5"/>
      <c r="AF35" s="5"/>
    </row>
    <row r="36" ht="12.75" customHeight="1">
      <c r="A36" s="9" t="s">
        <v>56</v>
      </c>
      <c r="B36" s="2">
        <f>20+7</f>
        <v>27</v>
      </c>
      <c r="C36" s="10">
        <v>1.0</v>
      </c>
      <c r="D36" s="2"/>
      <c r="E36" s="2">
        <f>14+1</f>
        <v>15</v>
      </c>
      <c r="F36" s="2"/>
      <c r="G36" s="2">
        <f>7</f>
        <v>7</v>
      </c>
      <c r="H36" s="2"/>
      <c r="I36" s="10">
        <v>3.0</v>
      </c>
      <c r="J36" s="10">
        <v>3.0</v>
      </c>
      <c r="K36" s="2">
        <f>12+3</f>
        <v>15</v>
      </c>
      <c r="L36" s="10">
        <v>3.0</v>
      </c>
      <c r="M36" s="2">
        <f>1+3</f>
        <v>4</v>
      </c>
      <c r="N36" s="10">
        <f>4+3</f>
        <v>7</v>
      </c>
      <c r="O36" s="10">
        <v>3.0</v>
      </c>
      <c r="P36" s="10">
        <v>3.0</v>
      </c>
      <c r="Q36" s="10">
        <f>16+3</f>
        <v>19</v>
      </c>
      <c r="R36" s="10">
        <v>3.0</v>
      </c>
      <c r="S36" s="10">
        <v>3.0</v>
      </c>
      <c r="T36" s="10">
        <v>3.0</v>
      </c>
      <c r="U36" s="10">
        <v>3.0</v>
      </c>
      <c r="V36" s="10">
        <f>9+3</f>
        <v>12</v>
      </c>
      <c r="W36" s="2">
        <f>SUM(B36:V36)+30</f>
        <v>164</v>
      </c>
      <c r="X36" s="2"/>
      <c r="Y36" s="42"/>
      <c r="Z36" s="1"/>
      <c r="AA36" s="1"/>
      <c r="AB36" s="1"/>
      <c r="AC36" s="5"/>
      <c r="AD36" s="5"/>
      <c r="AE36" s="5"/>
      <c r="AF36" s="5"/>
    </row>
    <row r="37" ht="12.75" customHeight="1">
      <c r="A37" s="9" t="s">
        <v>57</v>
      </c>
      <c r="B37" s="2"/>
      <c r="C37" s="2"/>
      <c r="D37" s="2">
        <f>1+4</f>
        <v>5</v>
      </c>
      <c r="E37" s="10">
        <v>4.0</v>
      </c>
      <c r="F37" s="2">
        <f>14+5</f>
        <v>19</v>
      </c>
      <c r="G37" s="2">
        <f>8+5</f>
        <v>13</v>
      </c>
      <c r="H37" s="2">
        <f>8+7</f>
        <v>15</v>
      </c>
      <c r="I37" s="10">
        <f>7</f>
        <v>7</v>
      </c>
      <c r="J37" s="2"/>
      <c r="K37" s="2">
        <f>20</f>
        <v>20</v>
      </c>
      <c r="L37" s="15">
        <f>25+3</f>
        <v>28</v>
      </c>
      <c r="M37" s="10">
        <v>3.0</v>
      </c>
      <c r="N37" s="10">
        <f>1+3</f>
        <v>4</v>
      </c>
      <c r="O37" s="2"/>
      <c r="P37" s="37">
        <v>5.0</v>
      </c>
      <c r="Q37" s="2"/>
      <c r="R37" s="2"/>
      <c r="S37" s="2"/>
      <c r="T37" s="2"/>
      <c r="U37" s="15">
        <f t="shared" ref="U37:V37" si="14">25</f>
        <v>25</v>
      </c>
      <c r="V37" s="15">
        <f t="shared" si="14"/>
        <v>25</v>
      </c>
      <c r="W37" s="2">
        <f t="shared" ref="W37:W43" si="15">SUM(B37:V37)</f>
        <v>173</v>
      </c>
      <c r="X37" s="2"/>
      <c r="Y37" s="43"/>
      <c r="Z37" s="1"/>
      <c r="AA37" s="1"/>
      <c r="AB37" s="1"/>
      <c r="AC37" s="5"/>
      <c r="AD37" s="5"/>
      <c r="AE37" s="5"/>
      <c r="AF37" s="5"/>
    </row>
    <row r="38" ht="12.75" customHeight="1">
      <c r="A38" s="19" t="s">
        <v>58</v>
      </c>
      <c r="B38" s="2"/>
      <c r="C38" s="18">
        <f>25+10</f>
        <v>35</v>
      </c>
      <c r="D38" s="16">
        <f>9+10</f>
        <v>19</v>
      </c>
      <c r="E38" s="16">
        <f>4+10</f>
        <v>14</v>
      </c>
      <c r="F38" s="16">
        <f>12+10</f>
        <v>22</v>
      </c>
      <c r="G38" s="17">
        <v>10.0</v>
      </c>
      <c r="H38" s="16">
        <f>14+10</f>
        <v>24</v>
      </c>
      <c r="I38" s="10">
        <v>1.0</v>
      </c>
      <c r="J38" s="20">
        <f>-10</f>
        <v>-10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>
        <f t="shared" si="15"/>
        <v>115</v>
      </c>
      <c r="X38" s="2"/>
      <c r="Y38" s="47"/>
      <c r="Z38" s="1"/>
      <c r="AA38" s="5"/>
      <c r="AB38" s="5"/>
      <c r="AC38" s="5"/>
      <c r="AD38" s="5"/>
      <c r="AE38" s="5"/>
      <c r="AF38" s="5"/>
    </row>
    <row r="39" ht="12.75" customHeight="1">
      <c r="A39" s="9" t="s">
        <v>59</v>
      </c>
      <c r="B39" s="2"/>
      <c r="C39" s="2"/>
      <c r="D39" s="2"/>
      <c r="E39" s="2"/>
      <c r="F39" s="2"/>
      <c r="G39" s="2"/>
      <c r="H39" s="2"/>
      <c r="I39" s="10">
        <f>8</f>
        <v>8</v>
      </c>
      <c r="J39" s="2">
        <f>14</f>
        <v>14</v>
      </c>
      <c r="K39" s="2"/>
      <c r="L39" s="2">
        <f>4</f>
        <v>4</v>
      </c>
      <c r="M39" s="10"/>
      <c r="N39" s="2"/>
      <c r="O39" s="2">
        <f>5+7</f>
        <v>12</v>
      </c>
      <c r="P39" s="2"/>
      <c r="Q39" s="10"/>
      <c r="R39" s="10">
        <f>3</f>
        <v>3</v>
      </c>
      <c r="S39" s="2">
        <f>4</f>
        <v>4</v>
      </c>
      <c r="T39" s="10"/>
      <c r="U39" s="2"/>
      <c r="V39" s="10"/>
      <c r="W39" s="2">
        <f t="shared" si="15"/>
        <v>45</v>
      </c>
      <c r="X39" s="2"/>
      <c r="Y39" s="5"/>
      <c r="Z39" s="5"/>
      <c r="AA39" s="5"/>
      <c r="AB39" s="5"/>
      <c r="AC39" s="5"/>
      <c r="AD39" s="5"/>
      <c r="AE39" s="5"/>
      <c r="AF39" s="5"/>
    </row>
    <row r="40" ht="12.75" customHeight="1">
      <c r="A40" s="19" t="s">
        <v>60</v>
      </c>
      <c r="B40" s="2"/>
      <c r="C40" s="2"/>
      <c r="D40" s="2"/>
      <c r="E40" s="2"/>
      <c r="F40" s="2"/>
      <c r="G40" s="10"/>
      <c r="H40" s="2">
        <f>2</f>
        <v>2</v>
      </c>
      <c r="I40" s="2">
        <f>10</f>
        <v>10</v>
      </c>
      <c r="J40" s="10"/>
      <c r="K40" s="2"/>
      <c r="L40" s="10"/>
      <c r="M40" s="2"/>
      <c r="N40" s="20">
        <f>-10</f>
        <v>-10</v>
      </c>
      <c r="O40" s="20"/>
      <c r="P40" s="21"/>
      <c r="Q40" s="20"/>
      <c r="R40" s="20"/>
      <c r="S40" s="20"/>
      <c r="T40" s="20"/>
      <c r="U40" s="20"/>
      <c r="V40" s="20"/>
      <c r="W40" s="20">
        <f t="shared" si="15"/>
        <v>2</v>
      </c>
      <c r="X40" s="2"/>
      <c r="Y40" s="45"/>
      <c r="Z40" s="3"/>
      <c r="AA40" s="5"/>
      <c r="AB40" s="5"/>
      <c r="AC40" s="5"/>
      <c r="AD40" s="5"/>
      <c r="AE40" s="5"/>
      <c r="AF40" s="5"/>
    </row>
    <row r="41" ht="12.75" customHeight="1">
      <c r="A41" s="9" t="s">
        <v>61</v>
      </c>
      <c r="B41" s="2">
        <f>4</f>
        <v>4</v>
      </c>
      <c r="C41" s="2"/>
      <c r="D41" s="2"/>
      <c r="E41" s="2"/>
      <c r="F41" s="2"/>
      <c r="G41" s="2"/>
      <c r="H41" s="2"/>
      <c r="I41" s="2"/>
      <c r="J41" s="2"/>
      <c r="K41" s="2"/>
      <c r="L41" s="2">
        <f>5</f>
        <v>5</v>
      </c>
      <c r="M41" s="10"/>
      <c r="N41" s="2"/>
      <c r="O41" s="10"/>
      <c r="P41" s="2"/>
      <c r="Q41" s="2"/>
      <c r="R41" s="2">
        <f>9</f>
        <v>9</v>
      </c>
      <c r="S41" s="2">
        <f>5</f>
        <v>5</v>
      </c>
      <c r="T41" s="2"/>
      <c r="U41" s="2"/>
      <c r="V41" s="2"/>
      <c r="W41" s="2">
        <f t="shared" si="15"/>
        <v>23</v>
      </c>
      <c r="X41" s="2"/>
      <c r="Y41" s="45"/>
      <c r="Z41" s="3"/>
      <c r="AA41" s="5"/>
      <c r="AB41" s="5"/>
      <c r="AC41" s="5"/>
      <c r="AD41" s="5"/>
      <c r="AE41" s="5"/>
      <c r="AF41" s="5"/>
    </row>
    <row r="42" ht="12.75" customHeight="1">
      <c r="A42" s="9" t="s">
        <v>62</v>
      </c>
      <c r="B42" s="2">
        <f>7</f>
        <v>7</v>
      </c>
      <c r="C42" s="2">
        <f>10+1</f>
        <v>11</v>
      </c>
      <c r="D42" s="2"/>
      <c r="E42" s="2"/>
      <c r="F42" s="2"/>
      <c r="G42" s="2"/>
      <c r="H42" s="10"/>
      <c r="I42" s="10"/>
      <c r="J42" s="10"/>
      <c r="K42" s="10"/>
      <c r="L42" s="10">
        <f>16</f>
        <v>16</v>
      </c>
      <c r="M42" s="10"/>
      <c r="N42" s="10"/>
      <c r="O42" s="48">
        <f>25+5</f>
        <v>30</v>
      </c>
      <c r="P42" s="2"/>
      <c r="Q42" s="2"/>
      <c r="R42" s="2"/>
      <c r="S42" s="2"/>
      <c r="T42" s="2"/>
      <c r="U42" s="2"/>
      <c r="V42" s="2"/>
      <c r="W42" s="2">
        <f t="shared" si="15"/>
        <v>64</v>
      </c>
      <c r="X42" s="2"/>
      <c r="Y42" s="45"/>
      <c r="Z42" s="3"/>
      <c r="AA42" s="5"/>
      <c r="AB42" s="5"/>
      <c r="AC42" s="5"/>
      <c r="AD42" s="5"/>
      <c r="AE42" s="5"/>
      <c r="AF42" s="5"/>
    </row>
    <row r="43" ht="12.75" customHeight="1">
      <c r="A43" s="9" t="s">
        <v>63</v>
      </c>
      <c r="B43" s="2"/>
      <c r="C43" s="2"/>
      <c r="D43" s="2"/>
      <c r="E43" s="2"/>
      <c r="F43" s="2"/>
      <c r="G43" s="2"/>
      <c r="H43" s="2"/>
      <c r="I43" s="2"/>
      <c r="J43" s="10"/>
      <c r="K43" s="2"/>
      <c r="L43" s="2"/>
      <c r="M43" s="10"/>
      <c r="N43" s="10"/>
      <c r="O43" s="2"/>
      <c r="P43" s="10"/>
      <c r="Q43" s="10"/>
      <c r="R43" s="10"/>
      <c r="S43" s="10"/>
      <c r="T43" s="2"/>
      <c r="U43" s="10"/>
      <c r="V43" s="10"/>
      <c r="W43" s="2">
        <f t="shared" si="15"/>
        <v>0</v>
      </c>
      <c r="X43" s="2"/>
      <c r="Y43" s="45"/>
      <c r="Z43" s="3"/>
      <c r="AA43" s="5"/>
      <c r="AB43" s="5"/>
      <c r="AC43" s="5"/>
      <c r="AD43" s="5"/>
      <c r="AE43" s="5"/>
      <c r="AF43" s="5"/>
    </row>
    <row r="44" ht="12.75" customHeight="1">
      <c r="A44" s="1" t="s">
        <v>12</v>
      </c>
      <c r="B44" s="2">
        <f t="shared" ref="B44:W44" si="16">SUM(B36:B43)</f>
        <v>38</v>
      </c>
      <c r="C44" s="2">
        <f t="shared" si="16"/>
        <v>47</v>
      </c>
      <c r="D44" s="2">
        <f t="shared" si="16"/>
        <v>24</v>
      </c>
      <c r="E44" s="2">
        <f t="shared" si="16"/>
        <v>33</v>
      </c>
      <c r="F44" s="2">
        <f t="shared" si="16"/>
        <v>41</v>
      </c>
      <c r="G44" s="2">
        <f t="shared" si="16"/>
        <v>30</v>
      </c>
      <c r="H44" s="2">
        <f t="shared" si="16"/>
        <v>41</v>
      </c>
      <c r="I44" s="2">
        <f t="shared" si="16"/>
        <v>29</v>
      </c>
      <c r="J44" s="2">
        <f t="shared" si="16"/>
        <v>7</v>
      </c>
      <c r="K44" s="2">
        <f t="shared" si="16"/>
        <v>35</v>
      </c>
      <c r="L44" s="2">
        <f t="shared" si="16"/>
        <v>56</v>
      </c>
      <c r="M44" s="2">
        <f t="shared" si="16"/>
        <v>7</v>
      </c>
      <c r="N44" s="2">
        <f t="shared" si="16"/>
        <v>1</v>
      </c>
      <c r="O44" s="2">
        <f t="shared" si="16"/>
        <v>45</v>
      </c>
      <c r="P44" s="2">
        <f t="shared" si="16"/>
        <v>8</v>
      </c>
      <c r="Q44" s="2">
        <f t="shared" si="16"/>
        <v>19</v>
      </c>
      <c r="R44" s="2">
        <f t="shared" si="16"/>
        <v>15</v>
      </c>
      <c r="S44" s="2">
        <f t="shared" si="16"/>
        <v>12</v>
      </c>
      <c r="T44" s="2">
        <f t="shared" si="16"/>
        <v>3</v>
      </c>
      <c r="U44" s="2">
        <f t="shared" si="16"/>
        <v>28</v>
      </c>
      <c r="V44" s="2">
        <f t="shared" si="16"/>
        <v>37</v>
      </c>
      <c r="W44" s="2">
        <f t="shared" si="16"/>
        <v>586</v>
      </c>
      <c r="X44" s="2"/>
      <c r="Y44" s="45"/>
      <c r="Z44" s="3"/>
      <c r="AA44" s="5"/>
      <c r="AB44" s="5"/>
      <c r="AC44" s="5"/>
      <c r="AD44" s="5"/>
      <c r="AE44" s="5"/>
      <c r="AF44" s="5"/>
    </row>
    <row r="45" ht="12.75" customHeight="1">
      <c r="A45" s="1" t="s">
        <v>13</v>
      </c>
      <c r="B45" s="2">
        <f>B44</f>
        <v>38</v>
      </c>
      <c r="C45" s="2">
        <f t="shared" ref="C45:V45" si="17">B45+C44</f>
        <v>85</v>
      </c>
      <c r="D45" s="2">
        <f t="shared" si="17"/>
        <v>109</v>
      </c>
      <c r="E45" s="2">
        <f t="shared" si="17"/>
        <v>142</v>
      </c>
      <c r="F45" s="2">
        <f t="shared" si="17"/>
        <v>183</v>
      </c>
      <c r="G45" s="2">
        <f t="shared" si="17"/>
        <v>213</v>
      </c>
      <c r="H45" s="2">
        <f t="shared" si="17"/>
        <v>254</v>
      </c>
      <c r="I45" s="2">
        <f t="shared" si="17"/>
        <v>283</v>
      </c>
      <c r="J45" s="2">
        <f t="shared" si="17"/>
        <v>290</v>
      </c>
      <c r="K45" s="2">
        <f t="shared" si="17"/>
        <v>325</v>
      </c>
      <c r="L45" s="2">
        <f t="shared" si="17"/>
        <v>381</v>
      </c>
      <c r="M45" s="2">
        <f t="shared" si="17"/>
        <v>388</v>
      </c>
      <c r="N45" s="2">
        <f t="shared" si="17"/>
        <v>389</v>
      </c>
      <c r="O45" s="2">
        <f t="shared" si="17"/>
        <v>434</v>
      </c>
      <c r="P45" s="2">
        <f t="shared" si="17"/>
        <v>442</v>
      </c>
      <c r="Q45" s="2">
        <f t="shared" si="17"/>
        <v>461</v>
      </c>
      <c r="R45" s="2">
        <f t="shared" si="17"/>
        <v>476</v>
      </c>
      <c r="S45" s="2">
        <f t="shared" si="17"/>
        <v>488</v>
      </c>
      <c r="T45" s="2">
        <f t="shared" si="17"/>
        <v>491</v>
      </c>
      <c r="U45" s="2">
        <f t="shared" si="17"/>
        <v>519</v>
      </c>
      <c r="V45" s="2">
        <f t="shared" si="17"/>
        <v>556</v>
      </c>
      <c r="W45" s="2">
        <f>SUM(W36:W43)</f>
        <v>586</v>
      </c>
      <c r="X45" s="2"/>
      <c r="Y45" s="45"/>
      <c r="Z45" s="3"/>
      <c r="AA45" s="5"/>
      <c r="AB45" s="5"/>
      <c r="AC45" s="5"/>
      <c r="AD45" s="5"/>
      <c r="AE45" s="5"/>
      <c r="AF45" s="5"/>
    </row>
    <row r="46" ht="12.75" customHeight="1">
      <c r="A46" s="6" t="s">
        <v>64</v>
      </c>
      <c r="B46" s="2">
        <v>1.0</v>
      </c>
      <c r="C46" s="2">
        <v>2.0</v>
      </c>
      <c r="D46" s="2">
        <v>3.0</v>
      </c>
      <c r="E46" s="2">
        <v>4.0</v>
      </c>
      <c r="F46" s="2">
        <v>5.0</v>
      </c>
      <c r="G46" s="2">
        <v>6.0</v>
      </c>
      <c r="H46" s="2">
        <v>7.0</v>
      </c>
      <c r="I46" s="2">
        <v>8.0</v>
      </c>
      <c r="J46" s="2">
        <v>9.0</v>
      </c>
      <c r="K46" s="2">
        <v>10.0</v>
      </c>
      <c r="L46" s="2">
        <v>11.0</v>
      </c>
      <c r="M46" s="2">
        <v>12.0</v>
      </c>
      <c r="N46" s="2">
        <v>13.0</v>
      </c>
      <c r="O46" s="2">
        <v>14.0</v>
      </c>
      <c r="P46" s="2">
        <v>15.0</v>
      </c>
      <c r="Q46" s="2">
        <v>16.0</v>
      </c>
      <c r="R46" s="2">
        <v>17.0</v>
      </c>
      <c r="S46" s="2">
        <v>18.0</v>
      </c>
      <c r="T46" s="7">
        <v>19.0</v>
      </c>
      <c r="U46" s="2">
        <v>20.0</v>
      </c>
      <c r="V46" s="2">
        <v>21.0</v>
      </c>
      <c r="W46" s="2" t="s">
        <v>3</v>
      </c>
      <c r="X46" s="2"/>
      <c r="Y46" s="45"/>
      <c r="Z46" s="3"/>
      <c r="AA46" s="5"/>
      <c r="AB46" s="5"/>
      <c r="AC46" s="5"/>
      <c r="AD46" s="5"/>
      <c r="AE46" s="5"/>
      <c r="AF46" s="5"/>
    </row>
    <row r="47" ht="12.75" customHeight="1">
      <c r="A47" s="19" t="s">
        <v>65</v>
      </c>
      <c r="B47" s="2"/>
      <c r="C47" s="2"/>
      <c r="D47" s="2"/>
      <c r="E47" s="2"/>
      <c r="F47" s="2"/>
      <c r="G47" s="2"/>
      <c r="H47" s="2"/>
      <c r="I47" s="2"/>
      <c r="J47" s="10"/>
      <c r="K47" s="2"/>
      <c r="L47" s="2"/>
      <c r="M47" s="2"/>
      <c r="N47" s="2"/>
      <c r="O47" s="2"/>
      <c r="P47" s="2"/>
      <c r="Q47" s="10"/>
      <c r="R47" s="10"/>
      <c r="S47" s="2"/>
      <c r="T47" s="10"/>
      <c r="U47" s="29">
        <f>-10</f>
        <v>-10</v>
      </c>
      <c r="V47" s="21"/>
      <c r="W47" s="20">
        <f t="shared" ref="W47:W54" si="18">SUM(B47:V47)</f>
        <v>-10</v>
      </c>
      <c r="X47" s="2"/>
      <c r="Y47" s="45"/>
      <c r="Z47" s="3"/>
      <c r="AA47" s="5"/>
      <c r="AB47" s="5"/>
      <c r="AC47" s="5"/>
      <c r="AD47" s="5"/>
      <c r="AE47" s="5"/>
      <c r="AF47" s="5"/>
    </row>
    <row r="48" ht="12.75" customHeight="1">
      <c r="A48" s="9" t="s">
        <v>66</v>
      </c>
      <c r="B48" s="2"/>
      <c r="C48" s="2"/>
      <c r="D48" s="2"/>
      <c r="E48" s="10">
        <v>1.0</v>
      </c>
      <c r="F48" s="2"/>
      <c r="G48" s="2">
        <f>2</f>
        <v>2</v>
      </c>
      <c r="H48" s="2"/>
      <c r="I48" s="10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>
        <f t="shared" si="18"/>
        <v>3</v>
      </c>
      <c r="X48" s="2"/>
      <c r="Y48" s="45"/>
      <c r="Z48" s="3"/>
      <c r="AA48" s="5"/>
      <c r="AB48" s="5"/>
      <c r="AC48" s="5"/>
      <c r="AD48" s="5"/>
      <c r="AE48" s="5"/>
      <c r="AF48" s="5"/>
    </row>
    <row r="49" ht="12.75" customHeight="1">
      <c r="A49" s="9" t="s">
        <v>67</v>
      </c>
      <c r="B49" s="2">
        <f>6</f>
        <v>6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>
        <f t="shared" si="18"/>
        <v>6</v>
      </c>
      <c r="X49" s="2"/>
      <c r="Y49" s="45"/>
      <c r="Z49" s="3"/>
      <c r="AA49" s="5"/>
      <c r="AB49" s="5"/>
      <c r="AC49" s="5"/>
      <c r="AD49" s="5"/>
      <c r="AE49" s="5"/>
      <c r="AF49" s="5"/>
    </row>
    <row r="50" ht="12.75" customHeight="1">
      <c r="A50" s="9" t="s">
        <v>68</v>
      </c>
      <c r="B50" s="2"/>
      <c r="C50" s="2"/>
      <c r="D50" s="2"/>
      <c r="E50" s="2"/>
      <c r="F50" s="2">
        <f>3+1</f>
        <v>4</v>
      </c>
      <c r="G50" s="10">
        <v>1.0</v>
      </c>
      <c r="H50" s="2"/>
      <c r="I50" s="10">
        <f>2+4</f>
        <v>6</v>
      </c>
      <c r="J50" s="2">
        <f>6+5</f>
        <v>11</v>
      </c>
      <c r="K50" s="10">
        <v>5.0</v>
      </c>
      <c r="L50" s="2">
        <f>12+7</f>
        <v>19</v>
      </c>
      <c r="M50" s="10">
        <v>7.0</v>
      </c>
      <c r="N50" s="10">
        <v>7.0</v>
      </c>
      <c r="O50" s="10">
        <v>5.0</v>
      </c>
      <c r="P50" s="10">
        <v>7.0</v>
      </c>
      <c r="Q50" s="10">
        <v>7.0</v>
      </c>
      <c r="R50" s="10">
        <f>7+4</f>
        <v>11</v>
      </c>
      <c r="S50" s="2"/>
      <c r="T50" s="10"/>
      <c r="U50" s="2"/>
      <c r="V50" s="10"/>
      <c r="W50" s="2">
        <f t="shared" si="18"/>
        <v>90</v>
      </c>
      <c r="X50" s="2"/>
      <c r="Y50" s="2"/>
      <c r="Z50" s="3"/>
      <c r="AA50" s="5"/>
      <c r="AB50" s="5"/>
      <c r="AC50" s="5"/>
      <c r="AD50" s="5"/>
      <c r="AE50" s="5"/>
      <c r="AF50" s="5"/>
    </row>
    <row r="51" ht="12.75" customHeight="1">
      <c r="A51" s="19" t="s">
        <v>69</v>
      </c>
      <c r="B51" s="2"/>
      <c r="C51" s="2"/>
      <c r="D51" s="2"/>
      <c r="E51" s="20">
        <f>-10</f>
        <v>-10</v>
      </c>
      <c r="F51" s="20"/>
      <c r="G51" s="21"/>
      <c r="H51" s="20"/>
      <c r="I51" s="20"/>
      <c r="J51" s="21"/>
      <c r="K51" s="20"/>
      <c r="L51" s="21"/>
      <c r="M51" s="20"/>
      <c r="N51" s="20"/>
      <c r="O51" s="20"/>
      <c r="P51" s="21"/>
      <c r="Q51" s="20"/>
      <c r="R51" s="20"/>
      <c r="S51" s="20"/>
      <c r="T51" s="20"/>
      <c r="U51" s="20"/>
      <c r="V51" s="20"/>
      <c r="W51" s="20">
        <f t="shared" si="18"/>
        <v>-10</v>
      </c>
      <c r="X51" s="2"/>
      <c r="Y51" s="45"/>
      <c r="Z51" s="3"/>
      <c r="AA51" s="5"/>
      <c r="AB51" s="5"/>
      <c r="AC51" s="5"/>
      <c r="AD51" s="5"/>
      <c r="AE51" s="5"/>
      <c r="AF51" s="5"/>
    </row>
    <row r="52" ht="12.75" customHeight="1">
      <c r="A52" s="19" t="s">
        <v>70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0">
        <f t="shared" ref="L52:L53" si="19">-10</f>
        <v>-10</v>
      </c>
      <c r="M52" s="21"/>
      <c r="N52" s="20"/>
      <c r="O52" s="21"/>
      <c r="P52" s="20"/>
      <c r="Q52" s="20"/>
      <c r="R52" s="20"/>
      <c r="S52" s="20"/>
      <c r="T52" s="20"/>
      <c r="U52" s="20"/>
      <c r="V52" s="20"/>
      <c r="W52" s="20">
        <f t="shared" si="18"/>
        <v>-10</v>
      </c>
      <c r="X52" s="2"/>
      <c r="Y52" s="45"/>
      <c r="Z52" s="3"/>
      <c r="AA52" s="5"/>
      <c r="AB52" s="5"/>
      <c r="AC52" s="5"/>
      <c r="AD52" s="5"/>
      <c r="AE52" s="5"/>
      <c r="AF52" s="5"/>
    </row>
    <row r="53" ht="12.75" customHeight="1">
      <c r="A53" s="19" t="s">
        <v>71</v>
      </c>
      <c r="B53" s="2"/>
      <c r="C53" s="2"/>
      <c r="D53" s="2"/>
      <c r="E53" s="2"/>
      <c r="F53" s="2"/>
      <c r="G53" s="2"/>
      <c r="H53" s="10"/>
      <c r="I53" s="10"/>
      <c r="J53" s="10"/>
      <c r="K53" s="10"/>
      <c r="L53" s="20">
        <f t="shared" si="19"/>
        <v>-10</v>
      </c>
      <c r="M53" s="21"/>
      <c r="N53" s="21"/>
      <c r="O53" s="20"/>
      <c r="P53" s="20"/>
      <c r="Q53" s="20"/>
      <c r="R53" s="20"/>
      <c r="S53" s="20"/>
      <c r="T53" s="20"/>
      <c r="U53" s="20"/>
      <c r="V53" s="20"/>
      <c r="W53" s="20">
        <f t="shared" si="18"/>
        <v>-10</v>
      </c>
      <c r="X53" s="2"/>
      <c r="Y53" s="45"/>
      <c r="Z53" s="3"/>
      <c r="AA53" s="5"/>
      <c r="AB53" s="5"/>
      <c r="AC53" s="5"/>
      <c r="AD53" s="5"/>
      <c r="AE53" s="5"/>
      <c r="AF53" s="5"/>
    </row>
    <row r="54" ht="12.75" customHeight="1">
      <c r="A54" s="49" t="s">
        <v>72</v>
      </c>
      <c r="B54" s="2"/>
      <c r="C54" s="2"/>
      <c r="D54" s="2">
        <f>5</f>
        <v>5</v>
      </c>
      <c r="E54" s="2"/>
      <c r="F54" s="2"/>
      <c r="G54" s="2"/>
      <c r="H54" s="50">
        <f>25+5+5</f>
        <v>35</v>
      </c>
      <c r="I54" s="2"/>
      <c r="J54" s="10"/>
      <c r="K54" s="2"/>
      <c r="L54" s="2"/>
      <c r="M54" s="10"/>
      <c r="N54" s="10"/>
      <c r="O54" s="2"/>
      <c r="P54" s="10"/>
      <c r="Q54" s="10"/>
      <c r="R54" s="10"/>
      <c r="S54" s="10"/>
      <c r="T54" s="48">
        <f>25+5</f>
        <v>30</v>
      </c>
      <c r="U54" s="10"/>
      <c r="V54" s="10"/>
      <c r="W54" s="2">
        <f t="shared" si="18"/>
        <v>70</v>
      </c>
      <c r="X54" s="2"/>
      <c r="Y54" s="45"/>
      <c r="Z54" s="3"/>
      <c r="AA54" s="5"/>
      <c r="AB54" s="5"/>
      <c r="AC54" s="5"/>
      <c r="AD54" s="5"/>
      <c r="AE54" s="5"/>
      <c r="AF54" s="5"/>
    </row>
    <row r="55" ht="12.75" customHeight="1">
      <c r="A55" s="1" t="s">
        <v>12</v>
      </c>
      <c r="B55" s="2">
        <f t="shared" ref="B55:W55" si="20">SUM(B47:B54)</f>
        <v>6</v>
      </c>
      <c r="C55" s="2">
        <f t="shared" si="20"/>
        <v>0</v>
      </c>
      <c r="D55" s="2">
        <f t="shared" si="20"/>
        <v>5</v>
      </c>
      <c r="E55" s="2">
        <f t="shared" si="20"/>
        <v>-9</v>
      </c>
      <c r="F55" s="2">
        <f t="shared" si="20"/>
        <v>4</v>
      </c>
      <c r="G55" s="2">
        <f t="shared" si="20"/>
        <v>3</v>
      </c>
      <c r="H55" s="2">
        <f t="shared" si="20"/>
        <v>35</v>
      </c>
      <c r="I55" s="2">
        <f t="shared" si="20"/>
        <v>6</v>
      </c>
      <c r="J55" s="2">
        <f t="shared" si="20"/>
        <v>11</v>
      </c>
      <c r="K55" s="2">
        <f t="shared" si="20"/>
        <v>5</v>
      </c>
      <c r="L55" s="2">
        <f t="shared" si="20"/>
        <v>-1</v>
      </c>
      <c r="M55" s="2">
        <f t="shared" si="20"/>
        <v>7</v>
      </c>
      <c r="N55" s="2">
        <f t="shared" si="20"/>
        <v>7</v>
      </c>
      <c r="O55" s="2">
        <f t="shared" si="20"/>
        <v>5</v>
      </c>
      <c r="P55" s="2">
        <f t="shared" si="20"/>
        <v>7</v>
      </c>
      <c r="Q55" s="2">
        <f t="shared" si="20"/>
        <v>7</v>
      </c>
      <c r="R55" s="2">
        <f t="shared" si="20"/>
        <v>11</v>
      </c>
      <c r="S55" s="2">
        <f t="shared" si="20"/>
        <v>0</v>
      </c>
      <c r="T55" s="2">
        <f t="shared" si="20"/>
        <v>30</v>
      </c>
      <c r="U55" s="2">
        <f t="shared" si="20"/>
        <v>-10</v>
      </c>
      <c r="V55" s="2">
        <f t="shared" si="20"/>
        <v>0</v>
      </c>
      <c r="W55" s="2">
        <f t="shared" si="20"/>
        <v>129</v>
      </c>
      <c r="X55" s="2"/>
      <c r="Y55" s="45"/>
      <c r="Z55" s="3"/>
      <c r="AA55" s="5"/>
      <c r="AB55" s="5"/>
      <c r="AC55" s="5"/>
      <c r="AD55" s="5"/>
      <c r="AE55" s="5"/>
      <c r="AF55" s="5"/>
    </row>
    <row r="56" ht="12.75" customHeight="1">
      <c r="A56" s="1" t="s">
        <v>13</v>
      </c>
      <c r="B56" s="2">
        <f>B55</f>
        <v>6</v>
      </c>
      <c r="C56" s="2">
        <f t="shared" ref="C56:V56" si="21">B56+C55</f>
        <v>6</v>
      </c>
      <c r="D56" s="2">
        <f t="shared" si="21"/>
        <v>11</v>
      </c>
      <c r="E56" s="2">
        <f t="shared" si="21"/>
        <v>2</v>
      </c>
      <c r="F56" s="2">
        <f t="shared" si="21"/>
        <v>6</v>
      </c>
      <c r="G56" s="2">
        <f t="shared" si="21"/>
        <v>9</v>
      </c>
      <c r="H56" s="2">
        <f t="shared" si="21"/>
        <v>44</v>
      </c>
      <c r="I56" s="2">
        <f t="shared" si="21"/>
        <v>50</v>
      </c>
      <c r="J56" s="2">
        <f t="shared" si="21"/>
        <v>61</v>
      </c>
      <c r="K56" s="2">
        <f t="shared" si="21"/>
        <v>66</v>
      </c>
      <c r="L56" s="2">
        <f t="shared" si="21"/>
        <v>65</v>
      </c>
      <c r="M56" s="2">
        <f t="shared" si="21"/>
        <v>72</v>
      </c>
      <c r="N56" s="2">
        <f t="shared" si="21"/>
        <v>79</v>
      </c>
      <c r="O56" s="2">
        <f t="shared" si="21"/>
        <v>84</v>
      </c>
      <c r="P56" s="2">
        <f t="shared" si="21"/>
        <v>91</v>
      </c>
      <c r="Q56" s="2">
        <f t="shared" si="21"/>
        <v>98</v>
      </c>
      <c r="R56" s="2">
        <f t="shared" si="21"/>
        <v>109</v>
      </c>
      <c r="S56" s="2">
        <f t="shared" si="21"/>
        <v>109</v>
      </c>
      <c r="T56" s="2">
        <f t="shared" si="21"/>
        <v>139</v>
      </c>
      <c r="U56" s="2">
        <f t="shared" si="21"/>
        <v>129</v>
      </c>
      <c r="V56" s="2">
        <f t="shared" si="21"/>
        <v>129</v>
      </c>
      <c r="W56" s="2">
        <f>SUM(W47:W54)</f>
        <v>129</v>
      </c>
      <c r="X56" s="3"/>
      <c r="Y56" s="45"/>
      <c r="Z56" s="3"/>
      <c r="AA56" s="5"/>
      <c r="AB56" s="5"/>
      <c r="AC56" s="5"/>
      <c r="AD56" s="5"/>
      <c r="AE56" s="5"/>
      <c r="AF56" s="5"/>
    </row>
    <row r="57" ht="12.75" customHeight="1">
      <c r="A57" s="1"/>
      <c r="B57" s="1"/>
      <c r="C57" s="3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3"/>
      <c r="Z57" s="3"/>
      <c r="AA57" s="5"/>
      <c r="AB57" s="5"/>
      <c r="AC57" s="5"/>
      <c r="AD57" s="5"/>
      <c r="AE57" s="5"/>
      <c r="AF57" s="5"/>
    </row>
    <row r="58" ht="12.75" customHeight="1">
      <c r="A58" s="1" t="s">
        <v>73</v>
      </c>
      <c r="B58" s="1" t="s">
        <v>74</v>
      </c>
      <c r="C58" s="3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3"/>
      <c r="Y58" s="3"/>
      <c r="Z58" s="3"/>
      <c r="AA58" s="5"/>
      <c r="AB58" s="5"/>
      <c r="AC58" s="5"/>
      <c r="AD58" s="5"/>
      <c r="AE58" s="5"/>
      <c r="AF58" s="5"/>
    </row>
    <row r="59" ht="12.75" customHeight="1">
      <c r="A59" s="1" t="str">
        <f>A$2</f>
        <v>LOMBO</v>
      </c>
      <c r="B59" s="3">
        <f>$W$11</f>
        <v>880</v>
      </c>
      <c r="C59" s="24" t="s">
        <v>75</v>
      </c>
      <c r="D59" s="2"/>
      <c r="E59" s="5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3"/>
      <c r="Y59" s="3"/>
      <c r="Z59" s="3"/>
      <c r="AA59" s="5"/>
      <c r="AB59" s="5"/>
      <c r="AC59" s="5"/>
      <c r="AD59" s="5"/>
      <c r="AE59" s="5"/>
      <c r="AF59" s="5"/>
    </row>
    <row r="60" ht="12.75" customHeight="1">
      <c r="A60" s="1" t="str">
        <f>A$35</f>
        <v>KALLE</v>
      </c>
      <c r="B60" s="3">
        <f>$W$44</f>
        <v>586</v>
      </c>
      <c r="C60" s="3">
        <f t="shared" ref="C60:C63" si="22">B59-B60</f>
        <v>294</v>
      </c>
      <c r="D60" s="2"/>
      <c r="E60" s="5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3"/>
      <c r="Y60" s="3"/>
      <c r="Z60" s="3"/>
      <c r="AA60" s="5"/>
      <c r="AB60" s="5"/>
      <c r="AC60" s="5"/>
      <c r="AD60" s="5"/>
      <c r="AE60" s="5"/>
      <c r="AF60" s="5"/>
    </row>
    <row r="61" ht="12.75" customHeight="1">
      <c r="A61" s="1" t="str">
        <f>A$13</f>
        <v>BONAZ</v>
      </c>
      <c r="B61" s="3">
        <f>$W$22</f>
        <v>414</v>
      </c>
      <c r="C61" s="3">
        <f t="shared" si="22"/>
        <v>172</v>
      </c>
      <c r="D61" s="2"/>
      <c r="E61" s="5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3"/>
      <c r="Y61" s="3"/>
      <c r="Z61" s="3"/>
      <c r="AA61" s="5"/>
      <c r="AB61" s="5"/>
      <c r="AC61" s="5"/>
      <c r="AD61" s="5"/>
      <c r="AE61" s="5"/>
      <c r="AF61" s="5"/>
    </row>
    <row r="62" ht="12.75" customHeight="1">
      <c r="A62" s="1" t="str">
        <f>A$24</f>
        <v>MAFFO</v>
      </c>
      <c r="B62" s="3">
        <f>$W$33</f>
        <v>396</v>
      </c>
      <c r="C62" s="3">
        <f t="shared" si="22"/>
        <v>18</v>
      </c>
      <c r="D62" s="51"/>
      <c r="E62" s="5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3"/>
      <c r="Y62" s="3"/>
      <c r="Z62" s="3"/>
      <c r="AA62" s="5"/>
      <c r="AB62" s="5"/>
      <c r="AC62" s="5"/>
      <c r="AD62" s="5"/>
      <c r="AE62" s="5"/>
      <c r="AF62" s="5"/>
    </row>
    <row r="63" ht="12.75" customHeight="1">
      <c r="A63" s="1" t="str">
        <f>A$46</f>
        <v>STEFANO</v>
      </c>
      <c r="B63" s="3">
        <f>$W$55</f>
        <v>129</v>
      </c>
      <c r="C63" s="3">
        <f t="shared" si="22"/>
        <v>267</v>
      </c>
      <c r="D63" s="51"/>
      <c r="E63" s="5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3"/>
      <c r="Y63" s="3"/>
      <c r="Z63" s="3"/>
      <c r="AA63" s="5"/>
      <c r="AB63" s="5"/>
      <c r="AC63" s="5"/>
      <c r="AD63" s="5"/>
      <c r="AE63" s="5"/>
      <c r="AF63" s="5"/>
    </row>
    <row r="64" ht="12.75" customHeight="1">
      <c r="C64" s="5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3"/>
      <c r="Y64" s="3"/>
      <c r="Z64" s="3"/>
      <c r="AA64" s="5"/>
      <c r="AB64" s="5"/>
      <c r="AC64" s="5"/>
      <c r="AD64" s="5"/>
      <c r="AE64" s="5"/>
      <c r="AF64" s="5"/>
    </row>
    <row r="65" ht="12.75" customHeight="1">
      <c r="A65" s="5"/>
      <c r="B65" s="5"/>
      <c r="C65" s="5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3"/>
      <c r="Y65" s="3"/>
      <c r="Z65" s="3"/>
      <c r="AA65" s="5"/>
      <c r="AB65" s="5"/>
      <c r="AC65" s="5"/>
      <c r="AD65" s="5"/>
      <c r="AE65" s="5"/>
      <c r="AF65" s="5"/>
    </row>
    <row r="66" ht="12.75" customHeight="1">
      <c r="A66" s="5"/>
      <c r="B66" s="5"/>
      <c r="C66" s="5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3"/>
      <c r="Y66" s="3"/>
      <c r="Z66" s="3"/>
      <c r="AA66" s="5"/>
      <c r="AB66" s="5"/>
      <c r="AC66" s="5"/>
      <c r="AD66" s="5"/>
      <c r="AE66" s="5"/>
      <c r="AF66" s="5"/>
    </row>
    <row r="67" ht="12.75" customHeight="1">
      <c r="A67" s="5"/>
      <c r="B67" s="5"/>
      <c r="C67" s="5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3"/>
      <c r="Y67" s="3"/>
      <c r="Z67" s="3"/>
      <c r="AA67" s="5"/>
      <c r="AB67" s="5"/>
      <c r="AC67" s="5"/>
      <c r="AD67" s="5"/>
      <c r="AE67" s="5"/>
      <c r="AF67" s="5"/>
    </row>
    <row r="68" ht="12.75" customHeight="1">
      <c r="A68" s="5"/>
      <c r="B68" s="5"/>
      <c r="C68" s="5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"/>
      <c r="Y68" s="5"/>
      <c r="Z68" s="5"/>
      <c r="AA68" s="5"/>
      <c r="AB68" s="5"/>
      <c r="AC68" s="5"/>
      <c r="AD68" s="5"/>
      <c r="AE68" s="5"/>
      <c r="AF68" s="5"/>
    </row>
    <row r="69" ht="12.75" customHeight="1">
      <c r="A69" s="5"/>
      <c r="B69" s="5"/>
      <c r="C69" s="5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"/>
      <c r="Y69" s="5"/>
      <c r="Z69" s="5"/>
      <c r="AA69" s="5"/>
      <c r="AB69" s="5"/>
      <c r="AC69" s="5"/>
      <c r="AD69" s="5"/>
      <c r="AE69" s="5"/>
      <c r="AF69" s="5"/>
    </row>
    <row r="70" ht="12.75" customHeight="1">
      <c r="A70" s="5"/>
      <c r="B70" s="5"/>
      <c r="C70" s="5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"/>
      <c r="Y70" s="5"/>
      <c r="Z70" s="5"/>
      <c r="AA70" s="5"/>
      <c r="AB70" s="5"/>
      <c r="AC70" s="5"/>
      <c r="AD70" s="5"/>
      <c r="AE70" s="5"/>
      <c r="AF70" s="5"/>
    </row>
    <row r="71" ht="12.75" customHeight="1">
      <c r="A71" s="5"/>
      <c r="B71" s="5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"/>
      <c r="Y71" s="5"/>
      <c r="Z71" s="5"/>
      <c r="AA71" s="5"/>
      <c r="AB71" s="5"/>
      <c r="AC71" s="5"/>
      <c r="AD71" s="5"/>
      <c r="AE71" s="5"/>
      <c r="AF71" s="5"/>
    </row>
    <row r="72" ht="12.75" customHeight="1">
      <c r="A72" s="5"/>
      <c r="B72" s="5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"/>
      <c r="Y72" s="5"/>
      <c r="Z72" s="5"/>
      <c r="AA72" s="5"/>
      <c r="AB72" s="5"/>
      <c r="AC72" s="5"/>
      <c r="AD72" s="5"/>
      <c r="AE72" s="5"/>
      <c r="AF72" s="5"/>
    </row>
    <row r="73" ht="12.75" customHeight="1">
      <c r="A73" s="5"/>
      <c r="B73" s="5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5"/>
      <c r="Y73" s="5"/>
      <c r="Z73" s="5"/>
      <c r="AA73" s="5"/>
      <c r="AB73" s="5"/>
      <c r="AC73" s="5"/>
      <c r="AD73" s="5"/>
      <c r="AE73" s="5"/>
      <c r="AF73" s="5"/>
    </row>
    <row r="74" ht="12.75" customHeight="1">
      <c r="A74" s="5"/>
      <c r="B74" s="5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5"/>
      <c r="Y74" s="5"/>
      <c r="Z74" s="5"/>
      <c r="AA74" s="5"/>
      <c r="AB74" s="5"/>
      <c r="AC74" s="5"/>
      <c r="AD74" s="5"/>
      <c r="AE74" s="5"/>
      <c r="AF74" s="5"/>
    </row>
    <row r="75" ht="12.75" customHeight="1">
      <c r="A75" s="5"/>
      <c r="B75" s="5"/>
      <c r="C75" s="5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5"/>
      <c r="Y75" s="5"/>
      <c r="Z75" s="5"/>
      <c r="AA75" s="5"/>
      <c r="AB75" s="5"/>
      <c r="AC75" s="5"/>
      <c r="AD75" s="5"/>
      <c r="AE75" s="5"/>
      <c r="AF75" s="5"/>
    </row>
    <row r="76" ht="12.75" customHeight="1">
      <c r="A76" s="5"/>
      <c r="B76" s="5"/>
      <c r="C76" s="5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5"/>
      <c r="Y76" s="5"/>
      <c r="Z76" s="5"/>
      <c r="AA76" s="5"/>
      <c r="AB76" s="5"/>
      <c r="AC76" s="5"/>
      <c r="AD76" s="5"/>
      <c r="AE76" s="5"/>
      <c r="AF76" s="5"/>
    </row>
    <row r="77" ht="12.75" customHeight="1">
      <c r="A77" s="5"/>
      <c r="B77" s="5"/>
      <c r="C77" s="5"/>
      <c r="D77" s="3"/>
      <c r="E77" s="52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5"/>
      <c r="Y77" s="5"/>
      <c r="Z77" s="5"/>
      <c r="AA77" s="5"/>
      <c r="AB77" s="5"/>
      <c r="AC77" s="5"/>
      <c r="AD77" s="5"/>
      <c r="AE77" s="5"/>
      <c r="AF77" s="5"/>
    </row>
    <row r="78" ht="12.75" customHeight="1">
      <c r="A78" s="5"/>
      <c r="B78" s="5"/>
      <c r="C78" s="5"/>
      <c r="D78" s="52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5"/>
      <c r="Y78" s="5"/>
      <c r="Z78" s="5"/>
      <c r="AA78" s="5"/>
      <c r="AB78" s="5"/>
      <c r="AC78" s="5"/>
      <c r="AD78" s="5"/>
      <c r="AE78" s="5"/>
      <c r="AF78" s="5"/>
    </row>
    <row r="79" ht="12.75" customHeight="1">
      <c r="A79" s="5"/>
      <c r="B79" s="5"/>
      <c r="C79" s="5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5"/>
      <c r="Y79" s="5"/>
      <c r="Z79" s="5"/>
      <c r="AA79" s="5"/>
      <c r="AB79" s="5"/>
      <c r="AC79" s="5"/>
      <c r="AD79" s="5"/>
      <c r="AE79" s="5"/>
      <c r="AF79" s="5"/>
    </row>
    <row r="80" ht="12.75" customHeight="1">
      <c r="A80" s="5"/>
      <c r="B80" s="5"/>
      <c r="C80" s="5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5"/>
      <c r="Y80" s="5"/>
      <c r="Z80" s="5"/>
      <c r="AA80" s="5"/>
      <c r="AB80" s="5"/>
      <c r="AC80" s="5"/>
      <c r="AD80" s="5"/>
      <c r="AE80" s="5"/>
      <c r="AF80" s="5"/>
    </row>
    <row r="81" ht="12.75" customHeight="1">
      <c r="A81" s="5"/>
      <c r="B81" s="5"/>
      <c r="C81" s="5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5"/>
      <c r="Y81" s="5"/>
      <c r="Z81" s="5"/>
      <c r="AA81" s="5"/>
      <c r="AB81" s="5"/>
      <c r="AC81" s="5"/>
      <c r="AD81" s="5"/>
      <c r="AE81" s="5"/>
      <c r="AF81" s="5"/>
    </row>
    <row r="82" ht="12.75" customHeight="1">
      <c r="A82" s="5"/>
      <c r="B82" s="5"/>
      <c r="C82" s="5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5"/>
      <c r="Y82" s="5"/>
      <c r="Z82" s="5"/>
      <c r="AA82" s="5"/>
      <c r="AB82" s="5"/>
      <c r="AC82" s="5"/>
      <c r="AD82" s="5"/>
      <c r="AE82" s="5"/>
      <c r="AF82" s="5"/>
    </row>
    <row r="83" ht="12.75" customHeight="1">
      <c r="A83" s="5"/>
      <c r="B83" s="5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5"/>
      <c r="Y83" s="5"/>
      <c r="Z83" s="5"/>
      <c r="AA83" s="5"/>
      <c r="AB83" s="5"/>
      <c r="AC83" s="5"/>
      <c r="AD83" s="5"/>
      <c r="AE83" s="5"/>
      <c r="AF83" s="5"/>
    </row>
    <row r="84" ht="12.75" customHeight="1">
      <c r="A84" s="5"/>
      <c r="B84" s="5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5"/>
      <c r="Y84" s="5"/>
      <c r="Z84" s="5"/>
      <c r="AA84" s="5"/>
      <c r="AB84" s="5"/>
      <c r="AC84" s="5"/>
      <c r="AD84" s="5"/>
      <c r="AE84" s="5"/>
      <c r="AF84" s="5"/>
    </row>
    <row r="85" ht="12.75" customHeight="1">
      <c r="A85" s="5"/>
      <c r="B85" s="5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5"/>
      <c r="Y85" s="5"/>
      <c r="Z85" s="5"/>
      <c r="AA85" s="5"/>
      <c r="AB85" s="5"/>
      <c r="AC85" s="5"/>
      <c r="AD85" s="5"/>
      <c r="AE85" s="5"/>
      <c r="AF85" s="5"/>
    </row>
    <row r="86" ht="12.75" customHeight="1">
      <c r="A86" s="5"/>
      <c r="B86" s="5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5"/>
      <c r="Y86" s="5"/>
      <c r="Z86" s="5"/>
      <c r="AA86" s="5"/>
      <c r="AB86" s="5"/>
      <c r="AC86" s="5"/>
      <c r="AD86" s="5"/>
      <c r="AE86" s="5"/>
      <c r="AF86" s="5"/>
    </row>
    <row r="87" ht="12.75" customHeight="1">
      <c r="A87" s="5"/>
      <c r="B87" s="5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5"/>
      <c r="Y87" s="5"/>
      <c r="Z87" s="5"/>
      <c r="AA87" s="5"/>
      <c r="AB87" s="5"/>
      <c r="AC87" s="5"/>
      <c r="AD87" s="5"/>
      <c r="AE87" s="5"/>
      <c r="AF87" s="5"/>
    </row>
    <row r="88" ht="12.75" customHeight="1">
      <c r="A88" s="5"/>
      <c r="B88" s="5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5"/>
      <c r="Y88" s="5"/>
      <c r="Z88" s="5"/>
      <c r="AA88" s="5"/>
      <c r="AB88" s="5"/>
      <c r="AC88" s="5"/>
      <c r="AD88" s="5"/>
      <c r="AE88" s="5"/>
      <c r="AF88" s="5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5"/>
      <c r="Y89" s="5"/>
      <c r="Z89" s="5"/>
      <c r="AA89" s="5"/>
      <c r="AB89" s="5"/>
      <c r="AC89" s="5"/>
      <c r="AD89" s="5"/>
      <c r="AE89" s="5"/>
      <c r="AF89" s="5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5"/>
      <c r="Y90" s="5"/>
      <c r="Z90" s="5"/>
      <c r="AA90" s="5"/>
      <c r="AB90" s="5"/>
      <c r="AC90" s="5"/>
      <c r="AD90" s="5"/>
      <c r="AE90" s="5"/>
      <c r="AF90" s="5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5"/>
      <c r="Y91" s="5"/>
      <c r="Z91" s="5"/>
      <c r="AA91" s="5"/>
      <c r="AB91" s="5"/>
      <c r="AC91" s="5"/>
      <c r="AD91" s="5"/>
      <c r="AE91" s="5"/>
      <c r="AF91" s="5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5"/>
      <c r="Y92" s="5"/>
      <c r="Z92" s="5"/>
      <c r="AA92" s="5"/>
      <c r="AB92" s="5"/>
      <c r="AC92" s="5"/>
      <c r="AD92" s="5"/>
      <c r="AE92" s="5"/>
      <c r="AF92" s="5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5"/>
      <c r="Y93" s="5"/>
      <c r="Z93" s="5"/>
      <c r="AA93" s="5"/>
      <c r="AB93" s="5"/>
      <c r="AC93" s="5"/>
      <c r="AD93" s="5"/>
      <c r="AE93" s="5"/>
      <c r="AF93" s="5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5"/>
      <c r="Y94" s="5"/>
      <c r="Z94" s="5"/>
      <c r="AA94" s="5"/>
      <c r="AB94" s="5"/>
      <c r="AC94" s="5"/>
      <c r="AD94" s="5"/>
      <c r="AE94" s="5"/>
      <c r="AF94" s="5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5"/>
      <c r="Y95" s="5"/>
      <c r="Z95" s="5"/>
      <c r="AA95" s="5"/>
      <c r="AB95" s="5"/>
      <c r="AC95" s="5"/>
      <c r="AD95" s="5"/>
      <c r="AE95" s="5"/>
      <c r="AF95" s="5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5"/>
      <c r="Y96" s="5"/>
      <c r="Z96" s="5"/>
      <c r="AA96" s="5"/>
      <c r="AB96" s="5"/>
      <c r="AC96" s="5"/>
      <c r="AD96" s="5"/>
      <c r="AE96" s="5"/>
      <c r="AF96" s="5"/>
    </row>
    <row r="97" ht="12.7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</row>
    <row r="98" ht="12.7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</row>
    <row r="99" ht="12.7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</row>
    <row r="100" ht="12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</row>
    <row r="101" ht="12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</row>
    <row r="102" ht="12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</row>
    <row r="103" ht="12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</row>
    <row r="104" ht="12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</row>
    <row r="105" ht="12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</row>
    <row r="106" ht="12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</row>
    <row r="107" ht="12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</row>
    <row r="108" ht="12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</row>
    <row r="109" ht="12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</row>
    <row r="110" ht="12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</row>
    <row r="111" ht="12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</row>
    <row r="112" ht="12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</row>
    <row r="113" ht="12.75" customHeight="1">
      <c r="A113" s="1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</row>
    <row r="114" ht="12.75" customHeight="1">
      <c r="A114" s="4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5"/>
      <c r="Y114" s="5"/>
      <c r="Z114" s="5"/>
      <c r="AA114" s="5"/>
      <c r="AB114" s="5"/>
      <c r="AC114" s="5"/>
      <c r="AD114" s="5"/>
      <c r="AE114" s="5"/>
      <c r="AF114" s="5"/>
    </row>
    <row r="115" ht="12.75" customHeight="1">
      <c r="A115" s="4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5"/>
      <c r="Y115" s="5"/>
      <c r="Z115" s="5"/>
      <c r="AA115" s="5"/>
      <c r="AB115" s="5"/>
      <c r="AC115" s="5"/>
      <c r="AD115" s="5"/>
      <c r="AE115" s="5"/>
      <c r="AF115" s="5"/>
    </row>
    <row r="116" ht="12.75" customHeight="1">
      <c r="A116" s="4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5"/>
      <c r="Y116" s="5"/>
      <c r="Z116" s="5"/>
      <c r="AA116" s="5"/>
      <c r="AB116" s="5"/>
      <c r="AC116" s="5"/>
      <c r="AD116" s="5"/>
      <c r="AE116" s="5"/>
      <c r="AF116" s="5"/>
    </row>
    <row r="117" ht="12.75" customHeight="1">
      <c r="A117" s="4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</row>
    <row r="118" ht="12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</row>
    <row r="119" ht="12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</row>
    <row r="120" ht="12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</row>
    <row r="121" ht="12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</row>
    <row r="122" ht="12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</row>
    <row r="123" ht="12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</row>
    <row r="124" ht="12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</row>
    <row r="125" ht="12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</row>
    <row r="126" ht="12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</row>
    <row r="127" ht="12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</row>
    <row r="128" ht="12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</row>
    <row r="129" ht="12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</row>
    <row r="130" ht="12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</row>
    <row r="131" ht="12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ht="12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ht="12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</row>
    <row r="134" ht="12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</row>
    <row r="135" ht="12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</row>
    <row r="136" ht="12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</row>
    <row r="137" ht="12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</row>
    <row r="138" ht="12.75" customHeight="1">
      <c r="A138" s="1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</row>
    <row r="139" ht="12.75" customHeight="1">
      <c r="A139" s="4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5"/>
      <c r="X139" s="5"/>
      <c r="Y139" s="5"/>
      <c r="Z139" s="5"/>
      <c r="AA139" s="5"/>
      <c r="AB139" s="5"/>
      <c r="AC139" s="5"/>
      <c r="AD139" s="5"/>
      <c r="AE139" s="5"/>
      <c r="AF139" s="5"/>
    </row>
    <row r="140" ht="12.75" customHeight="1">
      <c r="A140" s="4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5"/>
      <c r="X140" s="5"/>
      <c r="Y140" s="5"/>
      <c r="Z140" s="5"/>
      <c r="AA140" s="5"/>
      <c r="AB140" s="5"/>
      <c r="AC140" s="5"/>
      <c r="AD140" s="5"/>
      <c r="AE140" s="5"/>
      <c r="AF140" s="5"/>
    </row>
    <row r="141" ht="12.75" customHeight="1">
      <c r="A141" s="4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5"/>
      <c r="X141" s="5"/>
      <c r="Y141" s="5"/>
      <c r="Z141" s="5"/>
      <c r="AA141" s="5"/>
      <c r="AB141" s="5"/>
      <c r="AC141" s="5"/>
      <c r="AD141" s="5"/>
      <c r="AE141" s="5"/>
      <c r="AF141" s="5"/>
    </row>
    <row r="142" ht="12.75" customHeight="1">
      <c r="A142" s="4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</row>
  </sheetData>
  <autoFilter ref="$A$58:$B$63">
    <sortState ref="A58:B63">
      <sortCondition descending="1" ref="B58:B63"/>
    </sortState>
  </autoFilter>
  <conditionalFormatting sqref="AF13:AH13">
    <cfRule type="cellIs" dxfId="0" priority="1" stopIfTrue="1" operator="equal">
      <formula>19</formula>
    </cfRule>
  </conditionalFormatting>
  <conditionalFormatting sqref="AF13:AH13">
    <cfRule type="cellIs" dxfId="1" priority="2" stopIfTrue="1" operator="equal">
      <formula>19</formula>
    </cfRule>
  </conditionalFormatting>
  <conditionalFormatting sqref="AF13:AH13">
    <cfRule type="cellIs" dxfId="1" priority="3" stopIfTrue="1" operator="equal">
      <formula>$AG$31</formula>
    </cfRule>
  </conditionalFormatting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4"/>
    <hyperlink r:id="rId10" ref="A15"/>
    <hyperlink r:id="rId11" ref="A16"/>
    <hyperlink r:id="rId12" ref="A17"/>
    <hyperlink r:id="rId13" ref="A18"/>
    <hyperlink r:id="rId14" ref="A19"/>
    <hyperlink r:id="rId15" ref="A20"/>
    <hyperlink r:id="rId16" ref="A21"/>
    <hyperlink r:id="rId17" ref="A25"/>
    <hyperlink r:id="rId18" ref="A26"/>
    <hyperlink r:id="rId19" ref="A27"/>
    <hyperlink r:id="rId20" ref="A28"/>
    <hyperlink r:id="rId21" ref="A29"/>
    <hyperlink r:id="rId22" ref="A30"/>
    <hyperlink r:id="rId23" ref="A31"/>
    <hyperlink r:id="rId24" ref="A32"/>
    <hyperlink r:id="rId25" ref="A36"/>
    <hyperlink r:id="rId26" ref="A37"/>
    <hyperlink r:id="rId27" ref="A38"/>
    <hyperlink r:id="rId28" ref="A39"/>
    <hyperlink r:id="rId29" ref="A40"/>
    <hyperlink r:id="rId30" ref="A41"/>
    <hyperlink r:id="rId31" ref="A42"/>
    <hyperlink r:id="rId32" ref="A43"/>
    <hyperlink r:id="rId33" ref="A47"/>
    <hyperlink r:id="rId34" ref="A48"/>
    <hyperlink r:id="rId35" ref="A49"/>
    <hyperlink r:id="rId36" ref="A50"/>
    <hyperlink r:id="rId37" ref="A51"/>
    <hyperlink r:id="rId38" ref="A52"/>
    <hyperlink r:id="rId39" ref="A53"/>
    <hyperlink r:id="rId40" ref="A54"/>
  </hyperlinks>
  <drawing r:id="rId4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sheetData>
    <row r="1">
      <c r="A1" s="53" t="s">
        <v>76</v>
      </c>
      <c r="B1" s="54">
        <v>1.0</v>
      </c>
      <c r="C1" s="54">
        <v>2.0</v>
      </c>
      <c r="D1" s="54">
        <v>3.0</v>
      </c>
      <c r="E1" s="54">
        <v>4.0</v>
      </c>
      <c r="F1" s="54">
        <v>5.0</v>
      </c>
      <c r="G1" s="54">
        <v>6.0</v>
      </c>
      <c r="H1" s="54">
        <v>7.0</v>
      </c>
      <c r="I1" s="54">
        <v>8.0</v>
      </c>
      <c r="J1" s="54">
        <v>9.0</v>
      </c>
      <c r="K1" s="54">
        <v>10.0</v>
      </c>
      <c r="L1" s="54">
        <v>11.0</v>
      </c>
      <c r="M1" s="54">
        <v>12.0</v>
      </c>
      <c r="N1" s="54">
        <v>13.0</v>
      </c>
      <c r="O1" s="54">
        <v>14.0</v>
      </c>
      <c r="P1" s="54">
        <v>15.0</v>
      </c>
      <c r="Q1" s="54">
        <v>16.0</v>
      </c>
      <c r="R1" s="54">
        <v>17.0</v>
      </c>
      <c r="S1" s="54">
        <v>18.0</v>
      </c>
      <c r="T1" s="54">
        <v>19.0</v>
      </c>
      <c r="U1" s="54">
        <v>20.0</v>
      </c>
      <c r="V1" s="54">
        <v>21.0</v>
      </c>
      <c r="W1" s="54" t="s">
        <v>3</v>
      </c>
    </row>
    <row r="2">
      <c r="A2" s="55" t="str">
        <f>FANTATOUR!$A$2</f>
        <v>LOMBO</v>
      </c>
      <c r="B2">
        <f>FANTATOUR!B$12</f>
        <v>33</v>
      </c>
      <c r="C2">
        <f>FANTATOUR!C$12</f>
        <v>71</v>
      </c>
      <c r="D2">
        <f>FANTATOUR!D$12</f>
        <v>112</v>
      </c>
      <c r="E2">
        <f>FANTATOUR!E$12</f>
        <v>127</v>
      </c>
      <c r="F2">
        <f>FANTATOUR!F$12</f>
        <v>159</v>
      </c>
      <c r="G2">
        <f>FANTATOUR!G$12</f>
        <v>180</v>
      </c>
      <c r="H2">
        <f>FANTATOUR!H$12</f>
        <v>190</v>
      </c>
      <c r="I2">
        <f>FANTATOUR!I$12</f>
        <v>220</v>
      </c>
      <c r="J2">
        <f>FANTATOUR!J$12</f>
        <v>269</v>
      </c>
      <c r="K2">
        <f>FANTATOUR!K$12</f>
        <v>288</v>
      </c>
      <c r="L2">
        <f>FANTATOUR!L$12</f>
        <v>331</v>
      </c>
      <c r="M2">
        <f>FANTATOUR!M$12</f>
        <v>350</v>
      </c>
      <c r="N2">
        <f>FANTATOUR!N$12</f>
        <v>369</v>
      </c>
      <c r="O2">
        <f>FANTATOUR!O$12</f>
        <v>385</v>
      </c>
      <c r="P2">
        <f>FANTATOUR!P$12</f>
        <v>415</v>
      </c>
      <c r="Q2">
        <f>FANTATOUR!Q$12</f>
        <v>446</v>
      </c>
      <c r="R2">
        <f>FANTATOUR!R$12</f>
        <v>504</v>
      </c>
      <c r="S2">
        <f>FANTATOUR!S$12</f>
        <v>561</v>
      </c>
      <c r="T2">
        <f>FANTATOUR!T$12</f>
        <v>577</v>
      </c>
      <c r="U2">
        <f>FANTATOUR!U$12</f>
        <v>601</v>
      </c>
      <c r="V2">
        <f>FANTATOUR!V$12</f>
        <v>620</v>
      </c>
      <c r="W2">
        <f>FANTATOUR!W$12</f>
        <v>880</v>
      </c>
    </row>
    <row r="3">
      <c r="A3" s="56" t="str">
        <f>FANTATOUR!$A$13</f>
        <v>BONAZ</v>
      </c>
      <c r="B3">
        <f>FANTATOUR!B$23</f>
        <v>21</v>
      </c>
      <c r="C3">
        <f>FANTATOUR!C$23</f>
        <v>51</v>
      </c>
      <c r="D3">
        <f>FANTATOUR!D$23</f>
        <v>65</v>
      </c>
      <c r="E3">
        <f>FANTATOUR!E$23</f>
        <v>95</v>
      </c>
      <c r="F3">
        <f>FANTATOUR!F$23</f>
        <v>109</v>
      </c>
      <c r="G3">
        <f>FANTATOUR!G$23</f>
        <v>153</v>
      </c>
      <c r="H3">
        <f>FANTATOUR!H$23</f>
        <v>178</v>
      </c>
      <c r="I3">
        <f>FANTATOUR!I$23</f>
        <v>202</v>
      </c>
      <c r="J3">
        <f>FANTATOUR!J$23</f>
        <v>190</v>
      </c>
      <c r="K3">
        <f>FANTATOUR!K$23</f>
        <v>226</v>
      </c>
      <c r="L3">
        <f>FANTATOUR!L$23</f>
        <v>232</v>
      </c>
      <c r="M3">
        <f>FANTATOUR!M$23</f>
        <v>249</v>
      </c>
      <c r="N3">
        <f>FANTATOUR!N$23</f>
        <v>286</v>
      </c>
      <c r="O3">
        <f>FANTATOUR!O$23</f>
        <v>308</v>
      </c>
      <c r="P3">
        <f>FANTATOUR!P$23</f>
        <v>316</v>
      </c>
      <c r="Q3">
        <f>FANTATOUR!Q$23</f>
        <v>324</v>
      </c>
      <c r="R3">
        <f>FANTATOUR!R$23</f>
        <v>329</v>
      </c>
      <c r="S3">
        <f>FANTATOUR!S$23</f>
        <v>334</v>
      </c>
      <c r="T3">
        <f>FANTATOUR!T$23</f>
        <v>348</v>
      </c>
      <c r="U3">
        <f>FANTATOUR!U$23</f>
        <v>353</v>
      </c>
      <c r="V3">
        <f>FANTATOUR!V$23</f>
        <v>364</v>
      </c>
      <c r="W3">
        <f>FANTATOUR!W$23</f>
        <v>414</v>
      </c>
    </row>
    <row r="4">
      <c r="A4" s="57" t="str">
        <f>FANTATOUR!$A$24</f>
        <v>MAFFO</v>
      </c>
      <c r="B4">
        <f>FANTATOUR!B$34</f>
        <v>58</v>
      </c>
      <c r="C4">
        <f>FANTATOUR!C$34</f>
        <v>102</v>
      </c>
      <c r="D4">
        <f>FANTATOUR!D$34</f>
        <v>138</v>
      </c>
      <c r="E4">
        <f>FANTATOUR!E$34</f>
        <v>188</v>
      </c>
      <c r="F4">
        <f>FANTATOUR!F$34</f>
        <v>194</v>
      </c>
      <c r="G4">
        <f>FANTATOUR!G$34</f>
        <v>233</v>
      </c>
      <c r="H4">
        <f>FANTATOUR!H$34</f>
        <v>235</v>
      </c>
      <c r="I4">
        <f>FANTATOUR!I$34</f>
        <v>235</v>
      </c>
      <c r="J4">
        <f>FANTATOUR!J$34</f>
        <v>239</v>
      </c>
      <c r="K4">
        <f>FANTATOUR!K$34</f>
        <v>262</v>
      </c>
      <c r="L4">
        <f>FANTATOUR!L$34</f>
        <v>271</v>
      </c>
      <c r="M4">
        <f>FANTATOUR!M$34</f>
        <v>270</v>
      </c>
      <c r="N4">
        <f>FANTATOUR!N$34</f>
        <v>277</v>
      </c>
      <c r="O4">
        <f>FANTATOUR!O$34</f>
        <v>294</v>
      </c>
      <c r="P4">
        <f>FANTATOUR!P$34</f>
        <v>315</v>
      </c>
      <c r="Q4">
        <f>FANTATOUR!Q$34</f>
        <v>317</v>
      </c>
      <c r="R4">
        <f>FANTATOUR!R$34</f>
        <v>337</v>
      </c>
      <c r="S4">
        <f>FANTATOUR!S$34</f>
        <v>357</v>
      </c>
      <c r="T4">
        <f>FANTATOUR!T$34</f>
        <v>360</v>
      </c>
      <c r="U4">
        <f>FANTATOUR!U$34</f>
        <v>363</v>
      </c>
      <c r="V4">
        <f>FANTATOUR!V$34</f>
        <v>366</v>
      </c>
      <c r="W4">
        <f>FANTATOUR!W$34</f>
        <v>396</v>
      </c>
    </row>
    <row r="5">
      <c r="A5" s="58" t="str">
        <f>FANTATOUR!$A$35</f>
        <v>KALLE</v>
      </c>
      <c r="B5">
        <f>FANTATOUR!B$45</f>
        <v>38</v>
      </c>
      <c r="C5">
        <f>FANTATOUR!C$45</f>
        <v>85</v>
      </c>
      <c r="D5">
        <f>FANTATOUR!D$45</f>
        <v>109</v>
      </c>
      <c r="E5">
        <f>FANTATOUR!E$45</f>
        <v>142</v>
      </c>
      <c r="F5">
        <f>FANTATOUR!F$45</f>
        <v>183</v>
      </c>
      <c r="G5">
        <f>FANTATOUR!G$45</f>
        <v>213</v>
      </c>
      <c r="H5">
        <f>FANTATOUR!H$45</f>
        <v>254</v>
      </c>
      <c r="I5">
        <f>FANTATOUR!I$45</f>
        <v>283</v>
      </c>
      <c r="J5">
        <f>FANTATOUR!J$45</f>
        <v>290</v>
      </c>
      <c r="K5">
        <f>FANTATOUR!K$45</f>
        <v>325</v>
      </c>
      <c r="L5">
        <f>FANTATOUR!L$45</f>
        <v>381</v>
      </c>
      <c r="M5">
        <f>FANTATOUR!M$45</f>
        <v>388</v>
      </c>
      <c r="N5">
        <f>FANTATOUR!N$45</f>
        <v>389</v>
      </c>
      <c r="O5">
        <f>FANTATOUR!O$45</f>
        <v>434</v>
      </c>
      <c r="P5">
        <f>FANTATOUR!P$45</f>
        <v>442</v>
      </c>
      <c r="Q5">
        <f>FANTATOUR!Q$45</f>
        <v>461</v>
      </c>
      <c r="R5">
        <f>FANTATOUR!R$45</f>
        <v>476</v>
      </c>
      <c r="S5">
        <f>FANTATOUR!S$45</f>
        <v>488</v>
      </c>
      <c r="T5">
        <f>FANTATOUR!T$45</f>
        <v>491</v>
      </c>
      <c r="U5">
        <f>FANTATOUR!U$45</f>
        <v>519</v>
      </c>
      <c r="V5">
        <f>FANTATOUR!V$45</f>
        <v>556</v>
      </c>
      <c r="W5">
        <f>FANTATOUR!W$45</f>
        <v>586</v>
      </c>
    </row>
    <row r="6">
      <c r="A6" s="59" t="str">
        <f>FANTATOUR!$A$46</f>
        <v>STEFANO</v>
      </c>
      <c r="B6">
        <f>FANTATOUR!B$56</f>
        <v>6</v>
      </c>
      <c r="C6">
        <f>FANTATOUR!C$56</f>
        <v>6</v>
      </c>
      <c r="D6">
        <f>FANTATOUR!D$56</f>
        <v>11</v>
      </c>
      <c r="E6">
        <f>FANTATOUR!E$56</f>
        <v>2</v>
      </c>
      <c r="F6">
        <f>FANTATOUR!F$56</f>
        <v>6</v>
      </c>
      <c r="G6">
        <f>FANTATOUR!G$56</f>
        <v>9</v>
      </c>
      <c r="H6">
        <f>FANTATOUR!H$56</f>
        <v>44</v>
      </c>
      <c r="I6">
        <f>FANTATOUR!I$56</f>
        <v>50</v>
      </c>
      <c r="J6">
        <f>FANTATOUR!J$56</f>
        <v>61</v>
      </c>
      <c r="K6">
        <f>FANTATOUR!K$56</f>
        <v>66</v>
      </c>
      <c r="L6">
        <f>FANTATOUR!L$56</f>
        <v>65</v>
      </c>
      <c r="M6">
        <f>FANTATOUR!M$56</f>
        <v>72</v>
      </c>
      <c r="N6">
        <f>FANTATOUR!N$56</f>
        <v>79</v>
      </c>
      <c r="O6">
        <f>FANTATOUR!O$56</f>
        <v>84</v>
      </c>
      <c r="P6">
        <f>FANTATOUR!P$56</f>
        <v>91</v>
      </c>
      <c r="Q6">
        <f>FANTATOUR!Q$56</f>
        <v>98</v>
      </c>
      <c r="R6">
        <f>FANTATOUR!R$56</f>
        <v>109</v>
      </c>
      <c r="S6">
        <f>FANTATOUR!S$56</f>
        <v>109</v>
      </c>
      <c r="T6">
        <f>FANTATOUR!T$56</f>
        <v>139</v>
      </c>
      <c r="U6">
        <f>FANTATOUR!U$56</f>
        <v>129</v>
      </c>
      <c r="V6">
        <f>FANTATOUR!V$56</f>
        <v>129</v>
      </c>
      <c r="W6">
        <f>FANTATOUR!W$56</f>
        <v>129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5.13" defaultRowHeight="15.0"/>
  <cols>
    <col customWidth="1" min="1" max="1" width="11.13"/>
    <col customWidth="1" min="2" max="2" width="6.13"/>
    <col customWidth="1" min="3" max="3" width="8.88"/>
    <col customWidth="1" min="4" max="4" width="5.13"/>
    <col customWidth="1" min="5" max="5" width="14.25"/>
    <col customWidth="1" min="6" max="6" width="5.13"/>
    <col customWidth="1" min="7" max="7" width="12.0"/>
    <col customWidth="1" min="8" max="8" width="4.75"/>
    <col customWidth="1" min="9" max="9" width="9.38"/>
    <col customWidth="1" min="10" max="10" width="5.25"/>
  </cols>
  <sheetData>
    <row r="1" ht="12.75" customHeight="1">
      <c r="A1" s="60" t="s">
        <v>77</v>
      </c>
      <c r="B1" s="61"/>
      <c r="C1" s="60" t="s">
        <v>78</v>
      </c>
      <c r="D1" s="61"/>
      <c r="E1" s="60" t="s">
        <v>79</v>
      </c>
      <c r="F1" s="61"/>
      <c r="G1" s="60" t="s">
        <v>80</v>
      </c>
      <c r="H1" s="61"/>
      <c r="I1" s="60" t="s">
        <v>81</v>
      </c>
      <c r="J1" s="61"/>
    </row>
    <row r="2" ht="12.75" customHeight="1">
      <c r="A2" s="62" t="s">
        <v>82</v>
      </c>
      <c r="B2" s="62">
        <v>50.0</v>
      </c>
      <c r="C2" s="63" t="s">
        <v>83</v>
      </c>
      <c r="D2" s="62">
        <v>12.0</v>
      </c>
      <c r="E2" s="62" t="s">
        <v>84</v>
      </c>
      <c r="F2" s="62">
        <v>115.0</v>
      </c>
      <c r="G2" s="62" t="s">
        <v>85</v>
      </c>
      <c r="H2" s="62">
        <v>215.0</v>
      </c>
      <c r="I2" s="62" t="s">
        <v>86</v>
      </c>
      <c r="J2" s="62">
        <v>245.0</v>
      </c>
    </row>
    <row r="3" ht="12.75" customHeight="1">
      <c r="A3" s="62" t="s">
        <v>87</v>
      </c>
      <c r="B3" s="62">
        <v>160.0</v>
      </c>
      <c r="C3" s="62" t="s">
        <v>88</v>
      </c>
      <c r="D3" s="62">
        <v>45.0</v>
      </c>
      <c r="E3" s="62" t="s">
        <v>89</v>
      </c>
      <c r="F3" s="62">
        <v>1.0</v>
      </c>
      <c r="G3" s="62" t="s">
        <v>90</v>
      </c>
      <c r="H3" s="62">
        <v>231.0</v>
      </c>
      <c r="I3" s="62" t="s">
        <v>91</v>
      </c>
      <c r="J3" s="62">
        <v>1.0</v>
      </c>
    </row>
    <row r="4" ht="12.75" customHeight="1">
      <c r="A4" s="62" t="s">
        <v>92</v>
      </c>
      <c r="B4" s="62">
        <v>255.0</v>
      </c>
      <c r="C4" s="62" t="s">
        <v>93</v>
      </c>
      <c r="D4" s="62">
        <v>221.0</v>
      </c>
      <c r="E4" s="62" t="s">
        <v>94</v>
      </c>
      <c r="F4" s="62">
        <v>210.0</v>
      </c>
      <c r="G4" s="62" t="s">
        <v>95</v>
      </c>
      <c r="H4" s="62">
        <v>1.0</v>
      </c>
      <c r="I4" s="62" t="s">
        <v>96</v>
      </c>
      <c r="J4" s="62">
        <v>62.0</v>
      </c>
    </row>
    <row r="5" ht="12.75" customHeight="1">
      <c r="A5" s="62" t="s">
        <v>97</v>
      </c>
      <c r="B5" s="62">
        <v>1.0</v>
      </c>
      <c r="C5" s="62" t="s">
        <v>98</v>
      </c>
      <c r="D5" s="62">
        <v>50.0</v>
      </c>
      <c r="E5" s="63" t="s">
        <v>99</v>
      </c>
      <c r="F5" s="63">
        <v>41.0</v>
      </c>
      <c r="G5" s="62" t="s">
        <v>100</v>
      </c>
      <c r="H5" s="62">
        <v>32.0</v>
      </c>
      <c r="I5" s="62" t="s">
        <v>101</v>
      </c>
      <c r="J5" s="62">
        <v>20.0</v>
      </c>
    </row>
    <row r="6" ht="12.75" customHeight="1">
      <c r="A6" s="62" t="s">
        <v>102</v>
      </c>
      <c r="B6" s="62">
        <v>14.0</v>
      </c>
      <c r="C6" s="62" t="s">
        <v>103</v>
      </c>
      <c r="D6" s="62">
        <v>1.0</v>
      </c>
      <c r="E6" s="62" t="s">
        <v>104</v>
      </c>
      <c r="F6" s="62">
        <v>110.0</v>
      </c>
      <c r="G6" s="62" t="s">
        <v>105</v>
      </c>
      <c r="H6" s="62">
        <v>1.0</v>
      </c>
      <c r="I6" s="62" t="s">
        <v>106</v>
      </c>
      <c r="J6" s="62">
        <v>20.0</v>
      </c>
    </row>
    <row r="7" ht="12.75" customHeight="1">
      <c r="A7" s="62" t="s">
        <v>107</v>
      </c>
      <c r="B7" s="62">
        <v>6.0</v>
      </c>
      <c r="C7" s="62" t="s">
        <v>108</v>
      </c>
      <c r="D7" s="62">
        <v>52.0</v>
      </c>
      <c r="E7" s="63" t="s">
        <v>109</v>
      </c>
      <c r="F7" s="62">
        <v>1.0</v>
      </c>
      <c r="G7" s="62" t="s">
        <v>110</v>
      </c>
      <c r="H7" s="62">
        <v>1.0</v>
      </c>
      <c r="I7" s="62" t="s">
        <v>111</v>
      </c>
      <c r="J7" s="62">
        <v>20.0</v>
      </c>
    </row>
    <row r="8" ht="12.75" customHeight="1">
      <c r="A8" s="62" t="s">
        <v>112</v>
      </c>
      <c r="B8" s="62">
        <v>1.0</v>
      </c>
      <c r="C8" s="62" t="s">
        <v>113</v>
      </c>
      <c r="D8" s="62">
        <v>118.0</v>
      </c>
      <c r="E8" s="62" t="s">
        <v>114</v>
      </c>
      <c r="F8" s="62">
        <v>17.0</v>
      </c>
      <c r="G8" s="62" t="s">
        <v>115</v>
      </c>
      <c r="H8" s="62">
        <v>1.0</v>
      </c>
      <c r="I8" s="62" t="s">
        <v>116</v>
      </c>
      <c r="J8" s="62">
        <v>20.0</v>
      </c>
    </row>
    <row r="9" ht="12.75" customHeight="1">
      <c r="A9" s="62" t="s">
        <v>117</v>
      </c>
      <c r="B9" s="62">
        <v>1.0</v>
      </c>
      <c r="C9" s="62" t="s">
        <v>118</v>
      </c>
      <c r="D9" s="62">
        <v>1.0</v>
      </c>
      <c r="E9" s="62" t="s">
        <v>119</v>
      </c>
      <c r="F9" s="62">
        <v>1.0</v>
      </c>
      <c r="G9" s="62" t="s">
        <v>120</v>
      </c>
      <c r="H9" s="62">
        <v>1.0</v>
      </c>
      <c r="I9" s="62" t="s">
        <v>121</v>
      </c>
      <c r="J9" s="62">
        <v>112.0</v>
      </c>
    </row>
    <row r="10" ht="12.75" customHeight="1">
      <c r="A10" s="64" t="s">
        <v>122</v>
      </c>
      <c r="B10" s="64">
        <f>SUM(B2:B9)</f>
        <v>488</v>
      </c>
      <c r="C10" s="65"/>
      <c r="D10" s="64">
        <f>SUM(D2:D9)</f>
        <v>500</v>
      </c>
      <c r="E10" s="65"/>
      <c r="F10" s="64">
        <f>SUM(F2:F9)</f>
        <v>496</v>
      </c>
      <c r="G10" s="65"/>
      <c r="H10" s="64">
        <f>SUM(H2:H9)</f>
        <v>483</v>
      </c>
      <c r="I10" s="65"/>
      <c r="J10" s="64">
        <f>SUM(J2:J9)</f>
        <v>500</v>
      </c>
    </row>
    <row r="11" ht="12.75" customHeight="1">
      <c r="A11" s="64" t="s">
        <v>123</v>
      </c>
      <c r="B11" s="64">
        <v>500.0</v>
      </c>
      <c r="C11" s="65"/>
      <c r="D11" s="64">
        <v>500.0</v>
      </c>
      <c r="E11" s="65"/>
      <c r="F11" s="64">
        <v>500.0</v>
      </c>
      <c r="G11" s="65"/>
      <c r="H11" s="64">
        <v>500.0</v>
      </c>
      <c r="I11" s="65"/>
      <c r="J11" s="64">
        <v>500.0</v>
      </c>
    </row>
    <row r="12" ht="12.75" customHeight="1">
      <c r="A12" s="66" t="s">
        <v>124</v>
      </c>
      <c r="B12" s="62">
        <f>B11-B10</f>
        <v>12</v>
      </c>
      <c r="C12" s="61"/>
      <c r="D12" s="62">
        <f>D11-D10</f>
        <v>0</v>
      </c>
      <c r="E12" s="5"/>
      <c r="F12" s="62">
        <f>F11-F10</f>
        <v>4</v>
      </c>
      <c r="G12" s="5"/>
      <c r="H12" s="62">
        <f>H11-H10</f>
        <v>17</v>
      </c>
      <c r="I12" s="5"/>
      <c r="J12" s="62">
        <f>J11-J10</f>
        <v>0</v>
      </c>
    </row>
    <row r="13" ht="12.75" customHeight="1">
      <c r="A13" s="5"/>
      <c r="B13" s="5"/>
      <c r="C13" s="61"/>
      <c r="D13" s="5"/>
      <c r="E13" s="5"/>
      <c r="F13" s="5"/>
      <c r="G13" s="5"/>
      <c r="H13" s="5"/>
    </row>
    <row r="14" ht="12.75" customHeight="1">
      <c r="A14" s="5"/>
      <c r="B14" s="5"/>
      <c r="C14" s="61"/>
      <c r="D14" s="5"/>
      <c r="E14" s="5"/>
      <c r="F14" s="5"/>
      <c r="G14" s="5"/>
      <c r="H14" s="5"/>
    </row>
    <row r="15" ht="12.75" customHeight="1">
      <c r="A15" s="5"/>
      <c r="B15" s="5"/>
      <c r="C15" s="61"/>
      <c r="D15" s="5"/>
      <c r="E15" s="5"/>
      <c r="F15" s="61"/>
      <c r="G15" s="5"/>
      <c r="H15" s="5"/>
    </row>
    <row r="16" ht="12.75" customHeight="1">
      <c r="A16" s="5"/>
      <c r="B16" s="5"/>
      <c r="C16" s="61"/>
      <c r="D16" s="5"/>
      <c r="E16" s="5"/>
      <c r="F16" s="5"/>
      <c r="G16" s="5"/>
      <c r="H16" s="5"/>
    </row>
    <row r="17" ht="12.75" customHeight="1">
      <c r="A17" s="5"/>
      <c r="B17" s="5"/>
      <c r="C17" s="61"/>
      <c r="D17" s="5"/>
      <c r="E17" s="5"/>
      <c r="F17" s="5"/>
      <c r="G17" s="5"/>
      <c r="H17" s="5"/>
    </row>
    <row r="18" ht="12.75" customHeight="1">
      <c r="A18" s="5"/>
      <c r="B18" s="5"/>
      <c r="C18" s="61"/>
      <c r="D18" s="5"/>
      <c r="E18" s="5"/>
      <c r="F18" s="5"/>
      <c r="G18" s="5"/>
      <c r="H18" s="5"/>
    </row>
    <row r="19" ht="12.75" customHeight="1">
      <c r="A19" s="5"/>
      <c r="B19" s="5"/>
      <c r="C19" s="61"/>
      <c r="D19" s="5"/>
      <c r="E19" s="5"/>
      <c r="F19" s="5"/>
      <c r="G19" s="5"/>
      <c r="H19" s="5"/>
    </row>
    <row r="20" ht="12.75" customHeight="1">
      <c r="A20" s="5"/>
      <c r="B20" s="5"/>
      <c r="C20" s="61"/>
      <c r="D20" s="5"/>
      <c r="E20" s="5"/>
      <c r="F20" s="5"/>
      <c r="G20" s="5"/>
      <c r="H20" s="5"/>
    </row>
    <row r="21" ht="15.75" customHeight="1">
      <c r="A21" s="5"/>
      <c r="B21" s="5"/>
      <c r="C21" s="5"/>
      <c r="D21" s="5"/>
      <c r="E21" s="5"/>
      <c r="F21" s="5"/>
      <c r="G21" s="5"/>
      <c r="H21" s="5"/>
    </row>
    <row r="22" ht="15.75" customHeight="1">
      <c r="A22" s="5"/>
      <c r="B22" s="5"/>
      <c r="C22" s="5"/>
      <c r="D22" s="5"/>
      <c r="E22" s="5"/>
      <c r="F22" s="5"/>
      <c r="G22" s="5"/>
      <c r="H22" s="5"/>
    </row>
    <row r="23" ht="15.75" customHeight="1">
      <c r="A23" s="5"/>
      <c r="B23" s="5"/>
      <c r="C23" s="5"/>
      <c r="D23" s="5"/>
      <c r="E23" s="5"/>
      <c r="F23" s="5"/>
      <c r="G23" s="5"/>
      <c r="H23" s="5"/>
    </row>
    <row r="24" ht="15.75" customHeight="1">
      <c r="A24" s="5"/>
      <c r="B24" s="5"/>
      <c r="C24" s="5"/>
      <c r="D24" s="5"/>
      <c r="E24" s="5"/>
      <c r="F24" s="5"/>
      <c r="G24" s="5"/>
      <c r="H24" s="5"/>
    </row>
    <row r="25" ht="15.75" customHeight="1">
      <c r="A25" s="5"/>
      <c r="B25" s="5"/>
      <c r="C25" s="5"/>
      <c r="D25" s="5"/>
      <c r="E25" s="5"/>
      <c r="F25" s="5"/>
      <c r="G25" s="5"/>
      <c r="H25" s="5"/>
    </row>
    <row r="26" ht="15.75" customHeight="1">
      <c r="A26" s="5"/>
      <c r="B26" s="5"/>
      <c r="C26" s="5"/>
      <c r="D26" s="5"/>
      <c r="E26" s="5"/>
      <c r="F26" s="5"/>
      <c r="G26" s="5"/>
      <c r="H26" s="5"/>
    </row>
    <row r="27" ht="15.75" customHeight="1">
      <c r="A27" s="5"/>
      <c r="B27" s="5"/>
      <c r="C27" s="5"/>
      <c r="D27" s="5"/>
      <c r="E27" s="5"/>
      <c r="F27" s="5"/>
      <c r="G27" s="5"/>
      <c r="H27" s="5"/>
    </row>
    <row r="28" ht="15.75" customHeight="1">
      <c r="A28" s="5"/>
      <c r="B28" s="5"/>
      <c r="C28" s="5"/>
      <c r="D28" s="5"/>
      <c r="E28" s="5"/>
      <c r="F28" s="5"/>
      <c r="G28" s="5"/>
      <c r="H28" s="5"/>
    </row>
    <row r="29" ht="15.75" customHeight="1">
      <c r="A29" s="5"/>
      <c r="B29" s="5"/>
      <c r="C29" s="5"/>
      <c r="D29" s="5"/>
      <c r="E29" s="5"/>
      <c r="F29" s="5"/>
      <c r="G29" s="5"/>
      <c r="H29" s="5"/>
    </row>
    <row r="30" ht="15.75" customHeight="1">
      <c r="A30" s="5"/>
      <c r="B30" s="5"/>
      <c r="C30" s="5"/>
      <c r="D30" s="5"/>
      <c r="E30" s="5"/>
      <c r="F30" s="5"/>
      <c r="G30" s="5"/>
      <c r="H30" s="5"/>
    </row>
    <row r="31" ht="15.75" customHeight="1">
      <c r="A31" s="5"/>
      <c r="B31" s="5"/>
      <c r="C31" s="5"/>
      <c r="D31" s="5"/>
      <c r="E31" s="5"/>
      <c r="F31" s="5"/>
      <c r="G31" s="5"/>
      <c r="H31" s="5"/>
    </row>
    <row r="32" ht="15.75" customHeight="1">
      <c r="A32" s="5"/>
      <c r="B32" s="5"/>
      <c r="C32" s="5"/>
      <c r="D32" s="5"/>
      <c r="E32" s="5"/>
      <c r="F32" s="5"/>
      <c r="G32" s="5"/>
      <c r="H32" s="5"/>
    </row>
    <row r="33" ht="15.75" customHeight="1">
      <c r="A33" s="5"/>
      <c r="B33" s="5"/>
      <c r="C33" s="5"/>
      <c r="D33" s="5"/>
      <c r="E33" s="5"/>
      <c r="F33" s="5"/>
      <c r="G33" s="5"/>
      <c r="H33" s="5"/>
    </row>
    <row r="34" ht="15.75" customHeight="1">
      <c r="A34" s="5"/>
      <c r="B34" s="5"/>
      <c r="C34" s="5"/>
      <c r="D34" s="5"/>
      <c r="E34" s="5"/>
      <c r="F34" s="5"/>
      <c r="G34" s="5"/>
      <c r="H34" s="5"/>
    </row>
    <row r="35" ht="15.75" customHeight="1">
      <c r="A35" s="5"/>
      <c r="B35" s="5"/>
      <c r="C35" s="5"/>
      <c r="D35" s="5"/>
      <c r="E35" s="5"/>
      <c r="F35" s="5"/>
      <c r="G35" s="5"/>
      <c r="H35" s="5"/>
    </row>
    <row r="36" ht="15.75" customHeight="1">
      <c r="A36" s="5"/>
      <c r="B36" s="5"/>
      <c r="C36" s="5"/>
      <c r="D36" s="5"/>
      <c r="E36" s="5"/>
      <c r="F36" s="5"/>
      <c r="G36" s="5"/>
      <c r="H36" s="5"/>
    </row>
    <row r="37" ht="15.75" customHeight="1">
      <c r="A37" s="5"/>
      <c r="B37" s="5"/>
      <c r="C37" s="5"/>
      <c r="D37" s="5"/>
      <c r="E37" s="5"/>
      <c r="F37" s="5"/>
      <c r="G37" s="5"/>
      <c r="H37" s="5"/>
    </row>
    <row r="38" ht="15.75" customHeight="1">
      <c r="A38" s="5"/>
      <c r="B38" s="5"/>
      <c r="C38" s="5"/>
      <c r="D38" s="5"/>
      <c r="E38" s="5"/>
      <c r="F38" s="5"/>
      <c r="G38" s="5"/>
      <c r="H38" s="5"/>
    </row>
    <row r="39" ht="15.75" customHeight="1">
      <c r="A39" s="5"/>
      <c r="B39" s="5"/>
      <c r="C39" s="5"/>
      <c r="D39" s="5"/>
      <c r="E39" s="5"/>
      <c r="F39" s="5"/>
      <c r="G39" s="5"/>
      <c r="H39" s="5"/>
    </row>
    <row r="40" ht="15.75" customHeight="1">
      <c r="A40" s="5"/>
      <c r="B40" s="5"/>
      <c r="C40" s="5"/>
      <c r="D40" s="5"/>
      <c r="E40" s="5"/>
      <c r="F40" s="5"/>
      <c r="G40" s="5"/>
      <c r="H40" s="5"/>
    </row>
    <row r="41" ht="15.75" customHeight="1">
      <c r="A41" s="5"/>
      <c r="B41" s="5"/>
      <c r="C41" s="5"/>
      <c r="D41" s="5"/>
      <c r="E41" s="5"/>
      <c r="F41" s="5"/>
      <c r="G41" s="5"/>
      <c r="H41" s="5"/>
    </row>
    <row r="42" ht="15.75" customHeight="1">
      <c r="A42" s="5"/>
      <c r="B42" s="5"/>
      <c r="C42" s="5"/>
      <c r="D42" s="5"/>
      <c r="E42" s="5"/>
      <c r="F42" s="5"/>
      <c r="G42" s="5"/>
      <c r="H42" s="5"/>
    </row>
    <row r="43" ht="15.75" customHeight="1">
      <c r="A43" s="5"/>
      <c r="B43" s="5"/>
      <c r="C43" s="5"/>
      <c r="D43" s="5"/>
      <c r="E43" s="5"/>
      <c r="F43" s="5"/>
      <c r="G43" s="5"/>
      <c r="H43" s="5"/>
    </row>
    <row r="44" ht="15.75" customHeight="1">
      <c r="A44" s="5"/>
      <c r="B44" s="5"/>
      <c r="C44" s="5"/>
      <c r="D44" s="5"/>
      <c r="E44" s="5"/>
      <c r="F44" s="5"/>
      <c r="G44" s="5"/>
      <c r="H44" s="5"/>
    </row>
    <row r="45" ht="15.75" customHeight="1">
      <c r="A45" s="5"/>
      <c r="B45" s="5"/>
      <c r="C45" s="5"/>
      <c r="D45" s="5"/>
      <c r="E45" s="5"/>
      <c r="F45" s="5"/>
      <c r="G45" s="5"/>
      <c r="H45" s="5"/>
    </row>
    <row r="46" ht="15.75" customHeight="1">
      <c r="A46" s="5"/>
      <c r="B46" s="5"/>
      <c r="C46" s="5"/>
      <c r="D46" s="5"/>
      <c r="E46" s="5"/>
      <c r="F46" s="5"/>
      <c r="G46" s="5"/>
      <c r="H46" s="5"/>
    </row>
    <row r="47" ht="15.75" customHeight="1">
      <c r="A47" s="5"/>
      <c r="B47" s="5"/>
      <c r="C47" s="5"/>
      <c r="D47" s="5"/>
      <c r="E47" s="5"/>
      <c r="F47" s="5"/>
      <c r="G47" s="5"/>
      <c r="H47" s="5"/>
    </row>
    <row r="48" ht="15.75" customHeight="1">
      <c r="A48" s="5"/>
      <c r="B48" s="5"/>
      <c r="C48" s="5"/>
      <c r="D48" s="5"/>
      <c r="E48" s="5"/>
      <c r="F48" s="5"/>
      <c r="G48" s="5"/>
      <c r="H48" s="5"/>
    </row>
    <row r="49" ht="15.75" customHeight="1">
      <c r="A49" s="5"/>
      <c r="B49" s="5"/>
      <c r="C49" s="5"/>
      <c r="D49" s="5"/>
      <c r="E49" s="5"/>
      <c r="F49" s="5"/>
      <c r="G49" s="5"/>
      <c r="H49" s="5"/>
    </row>
    <row r="50" ht="15.75" customHeight="1">
      <c r="A50" s="5"/>
      <c r="B50" s="5"/>
      <c r="C50" s="5"/>
      <c r="D50" s="5"/>
      <c r="E50" s="5"/>
      <c r="F50" s="5"/>
      <c r="G50" s="5"/>
      <c r="H50" s="5"/>
    </row>
    <row r="51" ht="15.75" customHeight="1">
      <c r="A51" s="5"/>
      <c r="B51" s="5"/>
      <c r="C51" s="5"/>
      <c r="D51" s="5"/>
      <c r="E51" s="5"/>
      <c r="F51" s="5"/>
      <c r="G51" s="5"/>
      <c r="H51" s="5"/>
    </row>
    <row r="52" ht="15.75" customHeight="1">
      <c r="A52" s="5"/>
      <c r="B52" s="5"/>
      <c r="C52" s="5"/>
      <c r="D52" s="5"/>
      <c r="E52" s="5"/>
      <c r="F52" s="5"/>
      <c r="G52" s="5"/>
      <c r="H52" s="5"/>
    </row>
    <row r="53" ht="15.75" customHeight="1">
      <c r="A53" s="5"/>
      <c r="B53" s="5"/>
      <c r="C53" s="5"/>
      <c r="D53" s="5"/>
      <c r="E53" s="5"/>
      <c r="F53" s="5"/>
      <c r="G53" s="5"/>
      <c r="H53" s="5"/>
    </row>
    <row r="54" ht="15.75" customHeight="1">
      <c r="A54" s="5"/>
      <c r="B54" s="5"/>
      <c r="C54" s="5"/>
      <c r="D54" s="5"/>
      <c r="E54" s="5"/>
      <c r="F54" s="5"/>
      <c r="G54" s="5"/>
      <c r="H54" s="5"/>
    </row>
    <row r="55" ht="15.75" customHeight="1">
      <c r="A55" s="5"/>
      <c r="B55" s="5"/>
      <c r="C55" s="5"/>
      <c r="D55" s="5"/>
      <c r="E55" s="5"/>
      <c r="F55" s="5"/>
      <c r="G55" s="5"/>
      <c r="H55" s="5"/>
    </row>
    <row r="56" ht="15.75" customHeight="1">
      <c r="A56" s="5"/>
      <c r="B56" s="5"/>
      <c r="C56" s="5"/>
      <c r="D56" s="5"/>
      <c r="E56" s="5"/>
      <c r="F56" s="5"/>
      <c r="G56" s="5"/>
      <c r="H56" s="5"/>
    </row>
    <row r="57" ht="15.75" customHeight="1">
      <c r="A57" s="5"/>
      <c r="B57" s="5"/>
      <c r="C57" s="5"/>
      <c r="D57" s="5"/>
      <c r="E57" s="5"/>
      <c r="F57" s="5"/>
      <c r="G57" s="5"/>
      <c r="H57" s="5"/>
    </row>
    <row r="58" ht="15.75" customHeight="1">
      <c r="A58" s="5"/>
      <c r="B58" s="5"/>
      <c r="C58" s="5"/>
      <c r="D58" s="5"/>
      <c r="E58" s="5"/>
      <c r="F58" s="5"/>
      <c r="G58" s="5"/>
      <c r="H58" s="5"/>
    </row>
    <row r="59" ht="15.75" customHeight="1">
      <c r="A59" s="5"/>
      <c r="B59" s="5"/>
      <c r="C59" s="5"/>
      <c r="D59" s="5"/>
      <c r="E59" s="5"/>
      <c r="F59" s="5"/>
      <c r="G59" s="5"/>
      <c r="H59" s="5"/>
    </row>
    <row r="60" ht="15.75" customHeight="1">
      <c r="A60" s="5"/>
      <c r="B60" s="5"/>
      <c r="C60" s="5"/>
      <c r="D60" s="5"/>
      <c r="E60" s="5"/>
      <c r="F60" s="5"/>
      <c r="G60" s="5"/>
      <c r="H60" s="5"/>
    </row>
    <row r="61" ht="15.75" customHeight="1">
      <c r="A61" s="5"/>
      <c r="B61" s="5"/>
      <c r="C61" s="5"/>
      <c r="D61" s="5"/>
      <c r="E61" s="5"/>
      <c r="F61" s="5"/>
      <c r="G61" s="5"/>
      <c r="H61" s="5"/>
    </row>
    <row r="62" ht="15.75" customHeight="1">
      <c r="A62" s="5"/>
      <c r="B62" s="5"/>
      <c r="C62" s="5"/>
      <c r="D62" s="5"/>
      <c r="E62" s="5"/>
      <c r="F62" s="5"/>
      <c r="G62" s="5"/>
      <c r="H62" s="5"/>
    </row>
    <row r="63" ht="15.75" customHeight="1">
      <c r="A63" s="5"/>
      <c r="B63" s="5"/>
      <c r="C63" s="5"/>
      <c r="D63" s="5"/>
      <c r="E63" s="5"/>
      <c r="F63" s="5"/>
      <c r="G63" s="5"/>
      <c r="H63" s="5"/>
    </row>
    <row r="64" ht="15.75" customHeight="1">
      <c r="A64" s="5"/>
      <c r="B64" s="5"/>
      <c r="C64" s="5"/>
      <c r="D64" s="5"/>
      <c r="E64" s="5"/>
      <c r="F64" s="5"/>
      <c r="G64" s="5"/>
      <c r="H64" s="5"/>
    </row>
    <row r="65" ht="15.75" customHeight="1">
      <c r="A65" s="5"/>
      <c r="B65" s="5"/>
      <c r="C65" s="5"/>
      <c r="D65" s="5"/>
      <c r="E65" s="5"/>
      <c r="F65" s="5"/>
      <c r="G65" s="5"/>
      <c r="H65" s="5"/>
    </row>
    <row r="66" ht="15.75" customHeight="1">
      <c r="A66" s="5"/>
      <c r="B66" s="5"/>
      <c r="C66" s="5"/>
      <c r="D66" s="5"/>
      <c r="E66" s="5"/>
      <c r="F66" s="5"/>
      <c r="G66" s="5"/>
      <c r="H66" s="5"/>
    </row>
    <row r="67" ht="15.75" customHeight="1">
      <c r="A67" s="5"/>
      <c r="B67" s="5"/>
      <c r="C67" s="5"/>
      <c r="D67" s="5"/>
      <c r="E67" s="5"/>
      <c r="F67" s="5"/>
      <c r="G67" s="5"/>
      <c r="H67" s="5"/>
    </row>
    <row r="68" ht="15.75" customHeight="1">
      <c r="A68" s="5"/>
      <c r="B68" s="5"/>
      <c r="C68" s="5"/>
      <c r="D68" s="5"/>
      <c r="E68" s="5"/>
      <c r="F68" s="5"/>
      <c r="G68" s="5"/>
      <c r="H68" s="5"/>
    </row>
    <row r="69" ht="15.75" customHeight="1">
      <c r="A69" s="5"/>
      <c r="B69" s="5"/>
      <c r="C69" s="5"/>
      <c r="D69" s="5"/>
      <c r="E69" s="5"/>
      <c r="F69" s="5"/>
      <c r="G69" s="5"/>
      <c r="H69" s="5"/>
    </row>
    <row r="70" ht="15.75" customHeight="1">
      <c r="A70" s="5"/>
      <c r="B70" s="5"/>
      <c r="C70" s="5"/>
      <c r="D70" s="5"/>
      <c r="E70" s="5"/>
      <c r="F70" s="5"/>
      <c r="G70" s="5"/>
      <c r="H70" s="5"/>
    </row>
    <row r="71" ht="15.75" customHeight="1">
      <c r="A71" s="5"/>
      <c r="B71" s="5"/>
      <c r="C71" s="5"/>
      <c r="D71" s="5"/>
      <c r="E71" s="5"/>
      <c r="F71" s="5"/>
      <c r="G71" s="5"/>
      <c r="H71" s="5"/>
    </row>
    <row r="72" ht="15.75" customHeight="1">
      <c r="A72" s="5"/>
      <c r="B72" s="5"/>
      <c r="C72" s="5"/>
      <c r="D72" s="5"/>
      <c r="E72" s="5"/>
      <c r="F72" s="5"/>
      <c r="G72" s="5"/>
      <c r="H72" s="5"/>
    </row>
    <row r="73" ht="15.75" customHeight="1">
      <c r="A73" s="5"/>
      <c r="B73" s="5"/>
      <c r="C73" s="5"/>
      <c r="D73" s="5"/>
      <c r="E73" s="5"/>
      <c r="F73" s="5"/>
      <c r="G73" s="5"/>
      <c r="H73" s="5"/>
    </row>
    <row r="74" ht="15.75" customHeight="1">
      <c r="A74" s="5"/>
      <c r="B74" s="5"/>
      <c r="C74" s="5"/>
      <c r="D74" s="5"/>
      <c r="E74" s="5"/>
      <c r="F74" s="5"/>
      <c r="G74" s="5"/>
      <c r="H74" s="5"/>
    </row>
    <row r="75" ht="15.75" customHeight="1">
      <c r="A75" s="5"/>
      <c r="B75" s="5"/>
      <c r="C75" s="5"/>
      <c r="D75" s="5"/>
      <c r="E75" s="5"/>
      <c r="F75" s="5"/>
      <c r="G75" s="5"/>
      <c r="H75" s="5"/>
    </row>
    <row r="76" ht="15.75" customHeight="1">
      <c r="A76" s="5"/>
      <c r="B76" s="5"/>
      <c r="C76" s="5"/>
      <c r="D76" s="5"/>
      <c r="E76" s="5"/>
      <c r="F76" s="5"/>
      <c r="G76" s="5"/>
      <c r="H76" s="5"/>
    </row>
    <row r="77" ht="15.75" customHeight="1">
      <c r="A77" s="5"/>
      <c r="B77" s="5"/>
      <c r="C77" s="5"/>
      <c r="D77" s="5"/>
      <c r="E77" s="5"/>
      <c r="F77" s="5"/>
      <c r="G77" s="5"/>
      <c r="H77" s="5"/>
    </row>
    <row r="78" ht="15.75" customHeight="1">
      <c r="A78" s="5"/>
      <c r="B78" s="5"/>
      <c r="C78" s="5"/>
      <c r="D78" s="5"/>
      <c r="E78" s="5"/>
      <c r="F78" s="5"/>
      <c r="G78" s="5"/>
      <c r="H78" s="5"/>
    </row>
    <row r="79" ht="15.75" customHeight="1">
      <c r="A79" s="5"/>
      <c r="B79" s="5"/>
      <c r="C79" s="5"/>
      <c r="D79" s="5"/>
      <c r="E79" s="5"/>
      <c r="F79" s="5"/>
      <c r="G79" s="5"/>
      <c r="H79" s="5"/>
    </row>
    <row r="80" ht="15.75" customHeight="1">
      <c r="A80" s="5"/>
      <c r="B80" s="5"/>
      <c r="C80" s="5"/>
      <c r="D80" s="5"/>
      <c r="E80" s="5"/>
      <c r="F80" s="5"/>
      <c r="G80" s="5"/>
      <c r="H80" s="5"/>
    </row>
    <row r="81" ht="15.75" customHeight="1">
      <c r="A81" s="5"/>
      <c r="B81" s="5"/>
      <c r="C81" s="5"/>
      <c r="D81" s="5"/>
      <c r="E81" s="5"/>
      <c r="F81" s="5"/>
      <c r="G81" s="5"/>
      <c r="H81" s="5"/>
    </row>
    <row r="82" ht="15.75" customHeight="1">
      <c r="A82" s="5"/>
      <c r="B82" s="5"/>
      <c r="C82" s="5"/>
      <c r="D82" s="5"/>
      <c r="E82" s="5"/>
      <c r="F82" s="5"/>
      <c r="G82" s="5"/>
      <c r="H82" s="5"/>
    </row>
    <row r="83" ht="15.75" customHeight="1">
      <c r="A83" s="5"/>
      <c r="B83" s="5"/>
      <c r="C83" s="5"/>
      <c r="D83" s="5"/>
      <c r="E83" s="5"/>
      <c r="F83" s="5"/>
      <c r="G83" s="5"/>
      <c r="H83" s="5"/>
    </row>
    <row r="84" ht="15.75" customHeight="1">
      <c r="A84" s="5"/>
      <c r="B84" s="5"/>
      <c r="C84" s="5"/>
      <c r="D84" s="5"/>
      <c r="E84" s="5"/>
      <c r="F84" s="5"/>
      <c r="G84" s="5"/>
      <c r="H84" s="5"/>
    </row>
    <row r="85" ht="15.75" customHeight="1">
      <c r="A85" s="5"/>
      <c r="B85" s="5"/>
      <c r="C85" s="5"/>
      <c r="D85" s="5"/>
      <c r="E85" s="5"/>
      <c r="F85" s="5"/>
      <c r="G85" s="5"/>
      <c r="H85" s="5"/>
    </row>
    <row r="86" ht="15.75" customHeight="1">
      <c r="A86" s="5"/>
      <c r="B86" s="5"/>
      <c r="C86" s="5"/>
      <c r="D86" s="5"/>
      <c r="E86" s="5"/>
      <c r="F86" s="5"/>
      <c r="G86" s="5"/>
      <c r="H86" s="5"/>
    </row>
    <row r="87" ht="15.75" customHeight="1">
      <c r="A87" s="5"/>
      <c r="B87" s="5"/>
      <c r="C87" s="5"/>
      <c r="D87" s="5"/>
      <c r="E87" s="5"/>
      <c r="F87" s="5"/>
      <c r="G87" s="5"/>
      <c r="H87" s="5"/>
    </row>
    <row r="88" ht="15.75" customHeight="1">
      <c r="A88" s="5"/>
      <c r="B88" s="5"/>
      <c r="C88" s="5"/>
      <c r="D88" s="5"/>
      <c r="E88" s="5"/>
      <c r="F88" s="5"/>
      <c r="G88" s="5"/>
      <c r="H88" s="5"/>
    </row>
    <row r="89" ht="15.75" customHeight="1">
      <c r="A89" s="5"/>
      <c r="B89" s="5"/>
      <c r="C89" s="5"/>
      <c r="D89" s="5"/>
      <c r="E89" s="5"/>
      <c r="F89" s="5"/>
      <c r="G89" s="5"/>
      <c r="H89" s="5"/>
    </row>
    <row r="90" ht="15.75" customHeight="1">
      <c r="A90" s="5"/>
      <c r="B90" s="5"/>
      <c r="C90" s="5"/>
      <c r="D90" s="5"/>
      <c r="E90" s="5"/>
      <c r="F90" s="5"/>
      <c r="G90" s="5"/>
      <c r="H90" s="5"/>
    </row>
    <row r="91" ht="15.75" customHeight="1">
      <c r="A91" s="5"/>
      <c r="B91" s="5"/>
      <c r="C91" s="5"/>
      <c r="D91" s="5"/>
      <c r="E91" s="5"/>
      <c r="F91" s="5"/>
      <c r="G91" s="5"/>
      <c r="H91" s="5"/>
    </row>
    <row r="92" ht="15.75" customHeight="1">
      <c r="A92" s="5"/>
      <c r="B92" s="5"/>
      <c r="C92" s="5"/>
      <c r="D92" s="5"/>
      <c r="E92" s="5"/>
      <c r="F92" s="5"/>
      <c r="G92" s="5"/>
      <c r="H92" s="5"/>
    </row>
    <row r="93" ht="15.75" customHeight="1">
      <c r="A93" s="5"/>
      <c r="B93" s="5"/>
      <c r="C93" s="5"/>
      <c r="D93" s="5"/>
      <c r="E93" s="5"/>
      <c r="F93" s="5"/>
      <c r="G93" s="5"/>
      <c r="H93" s="5"/>
    </row>
    <row r="94" ht="15.75" customHeight="1">
      <c r="A94" s="5"/>
      <c r="B94" s="5"/>
      <c r="C94" s="5"/>
      <c r="D94" s="5"/>
      <c r="E94" s="5"/>
      <c r="F94" s="5"/>
      <c r="G94" s="5"/>
      <c r="H94" s="5"/>
    </row>
    <row r="95" ht="15.75" customHeight="1">
      <c r="A95" s="5"/>
      <c r="B95" s="5"/>
      <c r="C95" s="5"/>
      <c r="D95" s="5"/>
      <c r="E95" s="5"/>
      <c r="F95" s="5"/>
      <c r="G95" s="5"/>
      <c r="H95" s="5"/>
    </row>
    <row r="96" ht="15.75" customHeight="1">
      <c r="A96" s="5"/>
      <c r="B96" s="5"/>
      <c r="C96" s="5"/>
      <c r="D96" s="5"/>
      <c r="E96" s="5"/>
      <c r="F96" s="5"/>
      <c r="G96" s="5"/>
      <c r="H96" s="5"/>
    </row>
    <row r="97" ht="15.75" customHeight="1">
      <c r="A97" s="5"/>
      <c r="B97" s="5"/>
      <c r="C97" s="5"/>
      <c r="D97" s="5"/>
      <c r="E97" s="5"/>
      <c r="F97" s="5"/>
      <c r="G97" s="5"/>
      <c r="H97" s="5"/>
    </row>
    <row r="98" ht="15.75" customHeight="1">
      <c r="A98" s="5"/>
      <c r="B98" s="5"/>
      <c r="C98" s="5"/>
      <c r="D98" s="5"/>
      <c r="E98" s="5"/>
      <c r="F98" s="5"/>
      <c r="G98" s="5"/>
      <c r="H98" s="5"/>
    </row>
    <row r="99" ht="15.75" customHeight="1">
      <c r="A99" s="5"/>
      <c r="B99" s="5"/>
      <c r="C99" s="5"/>
      <c r="D99" s="5"/>
      <c r="E99" s="5"/>
      <c r="F99" s="5"/>
      <c r="G99" s="5"/>
      <c r="H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</row>
  </sheetData>
  <drawing r:id="rId1"/>
</worksheet>
</file>