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FANTAVUELTA!$A$63:$B$63</definedName>
  </definedNames>
  <calcPr/>
</workbook>
</file>

<file path=xl/sharedStrings.xml><?xml version="1.0" encoding="utf-8"?>
<sst xmlns="http://schemas.openxmlformats.org/spreadsheetml/2006/main" count="156" uniqueCount="137">
  <si>
    <t>FANTAVUELTA 2014 (Memorial Alfredo Martini)</t>
  </si>
  <si>
    <t>REGOLAMENTO</t>
  </si>
  <si>
    <t>KALLE</t>
  </si>
  <si>
    <t>TOT</t>
  </si>
  <si>
    <t>CONTADOR Alberto</t>
  </si>
  <si>
    <t>DE MARCHI Alessandro</t>
  </si>
  <si>
    <t>CANCELLARA Fabian</t>
  </si>
  <si>
    <t>ARU Fabio</t>
  </si>
  <si>
    <t>KELDERMAN Wilco</t>
  </si>
  <si>
    <t>VALVERDE Alejandro</t>
  </si>
  <si>
    <t>FERRARI Roberto</t>
  </si>
  <si>
    <t>MATTHEWS Michael</t>
  </si>
  <si>
    <t>BARGUIL Warren</t>
  </si>
  <si>
    <t>TAPPA</t>
  </si>
  <si>
    <t>PARZIALI</t>
  </si>
  <si>
    <t>BONAZ</t>
  </si>
  <si>
    <t>BOUHANNI Nacer</t>
  </si>
  <si>
    <t>GILBERT Philippe</t>
  </si>
  <si>
    <t>EVANS Cadel</t>
  </si>
  <si>
    <t>MORENO Daniel</t>
  </si>
  <si>
    <t>TALANSKY Andrew</t>
  </si>
  <si>
    <t>RIT</t>
  </si>
  <si>
    <t>SÁNCHEZ Luis León</t>
  </si>
  <si>
    <t>DOPING</t>
  </si>
  <si>
    <t>tolti tutti i punti conquistati dal ciclista</t>
  </si>
  <si>
    <t>MONFORT Maxime</t>
  </si>
  <si>
    <t xml:space="preserve">DOPING TECNOLOGICO </t>
  </si>
  <si>
    <t>ad esempio bici elettrica</t>
  </si>
  <si>
    <t>MARTIN Tony</t>
  </si>
  <si>
    <t>CARCERE</t>
  </si>
  <si>
    <t>GUARDINI Andrea</t>
  </si>
  <si>
    <t>Maglie</t>
  </si>
  <si>
    <t>1°</t>
  </si>
  <si>
    <t>2°</t>
  </si>
  <si>
    <t>3°</t>
  </si>
  <si>
    <t>ROJO</t>
  </si>
  <si>
    <t>Generale</t>
  </si>
  <si>
    <t>LOMBO</t>
  </si>
  <si>
    <t>VERDE</t>
  </si>
  <si>
    <t>Punti</t>
  </si>
  <si>
    <t>BETANCUR Carlos Alberto</t>
  </si>
  <si>
    <t>CUADROS</t>
  </si>
  <si>
    <t>Montagna</t>
  </si>
  <si>
    <t>URAN Rigoberto</t>
  </si>
  <si>
    <t>BIANCA</t>
  </si>
  <si>
    <t>Combinata</t>
  </si>
  <si>
    <t>ARREDONDO MORENO Julian David</t>
  </si>
  <si>
    <t>DEGENKOLB John</t>
  </si>
  <si>
    <t>Maglie finali</t>
  </si>
  <si>
    <t>YATES Adam</t>
  </si>
  <si>
    <t>TXURRUKA Amets</t>
  </si>
  <si>
    <t>BOONEN Tom</t>
  </si>
  <si>
    <t>PINOT Thibaut</t>
  </si>
  <si>
    <t>SÁNCHEZ Samuel</t>
  </si>
  <si>
    <t>MAFFO</t>
  </si>
  <si>
    <t>SAGAN Peter</t>
  </si>
  <si>
    <t>FROOME Christopher</t>
  </si>
  <si>
    <t>TEN DAM Laurens</t>
  </si>
  <si>
    <t>LANCASTER Brett</t>
  </si>
  <si>
    <t>ANACONA Winner</t>
  </si>
  <si>
    <t>MILLAR David</t>
  </si>
  <si>
    <t>CIOLEK Gerald</t>
  </si>
  <si>
    <t>NIEVE Mikel</t>
  </si>
  <si>
    <t>NOCENTINI Rinaldo</t>
  </si>
  <si>
    <t>IASCHI</t>
  </si>
  <si>
    <t>RODRÍGUEZ OLIVER Joaquin</t>
  </si>
  <si>
    <t>QUINTANA Nairo Alexander</t>
  </si>
  <si>
    <t>MARTIN Daniel</t>
  </si>
  <si>
    <t>HESJEDAL Ryder</t>
  </si>
  <si>
    <t>VAN DEN BROECK Jurgen</t>
  </si>
  <si>
    <t>ARROYO David</t>
  </si>
  <si>
    <t>CUNEGO Damiano</t>
  </si>
  <si>
    <t>BENNATI Daniele</t>
  </si>
  <si>
    <t>POPOVYCH Yaroslav</t>
  </si>
  <si>
    <t xml:space="preserve">CLASSIFICA </t>
  </si>
  <si>
    <t>PT</t>
  </si>
  <si>
    <t>DIFF</t>
  </si>
  <si>
    <t>Bonaz</t>
  </si>
  <si>
    <t>Kalle</t>
  </si>
  <si>
    <t>Iaschi</t>
  </si>
  <si>
    <t>Maffo</t>
  </si>
  <si>
    <t>Lombo</t>
  </si>
  <si>
    <t>Buhanni</t>
  </si>
  <si>
    <t>Contador</t>
  </si>
  <si>
    <t>Joaquin Rodriguez</t>
  </si>
  <si>
    <t>Sagan</t>
  </si>
  <si>
    <t>Betancourt</t>
  </si>
  <si>
    <t>Gilbert</t>
  </si>
  <si>
    <t>De Marchi</t>
  </si>
  <si>
    <t>Quintana</t>
  </si>
  <si>
    <t>Froome X</t>
  </si>
  <si>
    <t>Uran X</t>
  </si>
  <si>
    <t>Evans</t>
  </si>
  <si>
    <t>Cancellara X</t>
  </si>
  <si>
    <t>Daniel Martin</t>
  </si>
  <si>
    <t>Ten dam</t>
  </si>
  <si>
    <t>Arredondo</t>
  </si>
  <si>
    <t>Moreno</t>
  </si>
  <si>
    <t>Aru</t>
  </si>
  <si>
    <t>Hesjedal</t>
  </si>
  <si>
    <t>Lancaster</t>
  </si>
  <si>
    <t>Degenkolb</t>
  </si>
  <si>
    <t>Talanski</t>
  </si>
  <si>
    <t>Kelderman</t>
  </si>
  <si>
    <t>Van den broeck</t>
  </si>
  <si>
    <t>Anacona</t>
  </si>
  <si>
    <t>Yates</t>
  </si>
  <si>
    <t>Horner</t>
  </si>
  <si>
    <t>Valverde</t>
  </si>
  <si>
    <t>Arroyo</t>
  </si>
  <si>
    <t>Millar</t>
  </si>
  <si>
    <t>Txurruka</t>
  </si>
  <si>
    <t>Monfort</t>
  </si>
  <si>
    <t>Ferrari</t>
  </si>
  <si>
    <t>Cunego</t>
  </si>
  <si>
    <t>Ciolek</t>
  </si>
  <si>
    <t>Boonen</t>
  </si>
  <si>
    <t>Tony Martin X</t>
  </si>
  <si>
    <t>Mattews</t>
  </si>
  <si>
    <t>Bennati</t>
  </si>
  <si>
    <t>Nieve</t>
  </si>
  <si>
    <t>Pinot</t>
  </si>
  <si>
    <t>Guardini</t>
  </si>
  <si>
    <t>Barguil</t>
  </si>
  <si>
    <t>Popovich X</t>
  </si>
  <si>
    <t>Nocentini</t>
  </si>
  <si>
    <t>Samuel sanchez</t>
  </si>
  <si>
    <t>Luis leon sanchez</t>
  </si>
  <si>
    <t>Kenny hellisonde</t>
  </si>
  <si>
    <t>Cataldo</t>
  </si>
  <si>
    <t>Mondory</t>
  </si>
  <si>
    <t>Malori</t>
  </si>
  <si>
    <t>Gatto</t>
  </si>
  <si>
    <t>Richeze</t>
  </si>
  <si>
    <t>Brembilla</t>
  </si>
  <si>
    <t>Kangert</t>
  </si>
  <si>
    <t>Gesink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</si>
</sst>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7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0000"/>
      <name val="Arial"/>
    </font>
    <font>
      <sz val="10.0"/>
      <name val="Arial"/>
    </font>
    <font>
      <b/>
      <sz val="9.0"/>
      <color rgb="FFFFFFFF"/>
      <name val="Arial"/>
    </font>
    <font>
      <b/>
      <u/>
      <sz val="9.0"/>
      <color rgb="FFFF0000"/>
      <name val="Arial"/>
    </font>
    <font>
      <b/>
      <u/>
      <sz val="9.0"/>
      <color rgb="FF000000"/>
      <name val="Arial"/>
    </font>
    <font>
      <b/>
      <u/>
      <sz val="9.0"/>
      <color rgb="FF999999"/>
      <name val="Arial"/>
    </font>
    <font>
      <b/>
      <sz val="9.0"/>
      <color rgb="FFC9DAF8"/>
      <name val="Arial"/>
    </font>
    <font>
      <b/>
      <sz val="9.0"/>
      <color rgb="FF0000FF"/>
      <name val="Arial"/>
    </font>
    <font>
      <b/>
      <sz val="9.0"/>
      <color rgb="FF00FF00"/>
      <name val="Arial"/>
    </font>
    <font>
      <b/>
      <u/>
      <sz val="9.0"/>
      <color rgb="FF0000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800080"/>
      <name val="Arial"/>
    </font>
    <font>
      <b/>
      <u/>
      <sz val="9.0"/>
      <color rgb="FF00FF00"/>
      <name val="Arial"/>
    </font>
    <font>
      <b/>
      <sz val="9.0"/>
      <color rgb="FFFFCC00"/>
      <name val="Arial"/>
    </font>
    <font>
      <b/>
      <sz val="9.0"/>
      <color rgb="FF00B0F0"/>
      <name val="Arial"/>
    </font>
    <font>
      <b/>
      <sz val="9.0"/>
      <color rgb="FF000000"/>
      <name val="Arial"/>
    </font>
    <font>
      <u/>
      <sz val="9.0"/>
      <name val="Arial"/>
    </font>
    <font>
      <b/>
      <sz val="10.0"/>
      <color rgb="FFFF0000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2" fontId="5" numFmtId="0" xfId="0" applyAlignment="1" applyFill="1" applyFont="1">
      <alignment shrinkToFit="0" wrapText="0"/>
    </xf>
    <xf borderId="0" fillId="0" fontId="3" numFmtId="0" xfId="0" applyAlignment="1" applyFon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1" fillId="2" fontId="2" numFmtId="0" xfId="0" applyAlignment="1" applyBorder="1" applyFont="1">
      <alignment shrinkToFit="0" wrapText="0"/>
    </xf>
    <xf borderId="0" fillId="0" fontId="6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vertical="center" wrapText="0"/>
    </xf>
    <xf borderId="0" fillId="0" fontId="3" numFmtId="0" xfId="0" applyAlignment="1" applyFont="1">
      <alignment horizontal="center" readingOrder="0" shrinkToFit="0" vertical="center" wrapText="0"/>
    </xf>
    <xf borderId="0" fillId="2" fontId="5" numFmtId="0" xfId="0" applyAlignment="1" applyFont="1">
      <alignment horizontal="center" shrinkToFit="0" vertical="center" wrapText="0"/>
    </xf>
    <xf borderId="0" fillId="0" fontId="7" numFmtId="0" xfId="0" applyAlignment="1" applyFont="1">
      <alignment shrinkToFit="0" wrapText="0"/>
    </xf>
    <xf borderId="0" fillId="2" fontId="2" numFmtId="0" xfId="0" applyAlignment="1" applyFont="1">
      <alignment horizontal="center" shrinkToFit="0" vertical="center" wrapText="0"/>
    </xf>
    <xf borderId="0" fillId="0" fontId="8" numFmtId="0" xfId="0" applyAlignment="1" applyFont="1">
      <alignment shrinkToFit="0" wrapText="0"/>
    </xf>
    <xf borderId="0" fillId="3" fontId="2" numFmtId="0" xfId="0" applyAlignment="1" applyFill="1" applyFont="1">
      <alignment horizontal="center" readingOrder="0" shrinkToFit="0" vertical="center" wrapText="0"/>
    </xf>
    <xf borderId="0" fillId="3" fontId="2" numFmtId="0" xfId="0" applyAlignment="1" applyFont="1">
      <alignment horizontal="center" shrinkToFit="0" vertical="center" wrapText="0"/>
    </xf>
    <xf borderId="0" fillId="0" fontId="9" numFmtId="0" xfId="0" applyAlignment="1" applyFont="1">
      <alignment horizontal="center" readingOrder="0" shrinkToFit="0" vertical="center" wrapText="0"/>
    </xf>
    <xf borderId="0" fillId="0" fontId="10" numFmtId="0" xfId="0" applyAlignment="1" applyFont="1">
      <alignment horizontal="center" shrinkToFit="0" vertical="center" wrapText="0"/>
    </xf>
    <xf borderId="0" fillId="0" fontId="3" numFmtId="0" xfId="0" applyAlignment="1" applyFont="1">
      <alignment shrinkToFit="0" wrapText="0"/>
    </xf>
    <xf borderId="0" fillId="2" fontId="11" numFmtId="0" xfId="0" applyAlignment="1" applyFont="1">
      <alignment horizontal="center" shrinkToFit="0" vertical="center" wrapText="0"/>
    </xf>
    <xf borderId="0" fillId="0" fontId="11" numFmtId="0" xfId="0" applyAlignment="1" applyFont="1">
      <alignment horizontal="center" shrinkToFit="0" vertical="center" wrapText="0"/>
    </xf>
    <xf borderId="1" fillId="4" fontId="2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0" fillId="0" fontId="12" numFmtId="0" xfId="0" applyAlignment="1" applyFont="1">
      <alignment shrinkToFit="0" wrapText="0"/>
    </xf>
    <xf borderId="0" fillId="0" fontId="10" numFmtId="0" xfId="0" applyAlignment="1" applyFont="1">
      <alignment horizontal="center" readingOrder="0" shrinkToFit="0" vertical="center" wrapText="0"/>
    </xf>
    <xf borderId="1" fillId="6" fontId="5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3" numFmtId="0" xfId="0" applyAlignment="1" applyFont="1">
      <alignment shrinkToFit="0" wrapText="0"/>
    </xf>
    <xf borderId="1" fillId="7" fontId="5" numFmtId="0" xfId="0" applyAlignment="1" applyBorder="1" applyFill="1" applyFont="1">
      <alignment shrinkToFit="0" wrapText="0"/>
    </xf>
    <xf borderId="1" fillId="7" fontId="14" numFmtId="0" xfId="0" applyAlignment="1" applyBorder="1" applyFont="1">
      <alignment shrinkToFit="0" wrapText="0"/>
    </xf>
    <xf borderId="1" fillId="6" fontId="15" numFmtId="0" xfId="0" applyAlignment="1" applyBorder="1" applyFont="1">
      <alignment shrinkToFit="0" wrapText="0"/>
    </xf>
    <xf borderId="1" fillId="6" fontId="16" numFmtId="0" xfId="0" applyAlignment="1" applyBorder="1" applyFont="1">
      <alignment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2" numFmtId="0" xfId="0" applyAlignment="1" applyFont="1">
      <alignment shrinkToFit="0" wrapText="0"/>
    </xf>
    <xf borderId="0" fillId="0" fontId="17" numFmtId="0" xfId="0" applyAlignment="1" applyFont="1">
      <alignment readingOrder="0" shrinkToFit="0" wrapText="0"/>
    </xf>
    <xf borderId="0" fillId="0" fontId="18" numFmtId="0" xfId="0" applyAlignment="1" applyFont="1">
      <alignment shrinkToFit="0" wrapText="0"/>
    </xf>
    <xf borderId="0" fillId="0" fontId="19" numFmtId="0" xfId="0" applyAlignment="1" applyFont="1">
      <alignment readingOrder="0"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11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horizontal="left" shrinkToFit="0" wrapText="0"/>
    </xf>
    <xf borderId="0" fillId="0" fontId="22" numFmtId="0" xfId="0" applyAlignment="1" applyFont="1">
      <alignment shrinkToFit="0" wrapText="0"/>
    </xf>
    <xf borderId="0" fillId="0" fontId="17" numFmtId="0" xfId="0" applyAlignment="1" applyFont="1">
      <alignment shrinkToFit="0" wrapText="0"/>
    </xf>
    <xf borderId="0" fillId="0" fontId="23" numFmtId="0" xfId="0" applyAlignment="1" applyFont="1">
      <alignment shrinkToFit="0" wrapText="0"/>
    </xf>
    <xf borderId="0" fillId="0" fontId="13" numFmtId="0" xfId="0" applyAlignment="1" applyFont="1">
      <alignment shrinkToFit="0" wrapText="0"/>
    </xf>
    <xf borderId="0" fillId="0" fontId="24" numFmtId="0" xfId="0" applyAlignment="1" applyFont="1">
      <alignment horizontal="center" shrinkToFit="0" wrapText="0"/>
    </xf>
    <xf borderId="0" fillId="0" fontId="25" numFmtId="0" xfId="0" applyAlignment="1" applyFont="1">
      <alignment shrinkToFit="0" wrapText="0"/>
    </xf>
    <xf borderId="0" fillId="0" fontId="26" numFmtId="0" xfId="0" applyAlignment="1" applyFont="1">
      <alignment shrinkToFit="0" wrapText="0"/>
    </xf>
    <xf borderId="1" fillId="8" fontId="4" numFmtId="0" xfId="0" applyAlignment="1" applyBorder="1" applyFill="1" applyFont="1">
      <alignment shrinkToFit="0" wrapText="0"/>
    </xf>
    <xf borderId="1" fillId="8" fontId="4" numFmtId="0" xfId="0" applyAlignment="1" applyBorder="1" applyFont="1">
      <alignment shrinkToFit="0" wrapText="0"/>
    </xf>
    <xf borderId="0" fillId="0" fontId="4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9005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002060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FANTAVUELTA!$B$3:$V$3</c:f>
              <c:numCache/>
            </c:numRef>
          </c:val>
        </c:ser>
        <c:ser>
          <c:idx val="1"/>
          <c:order val="1"/>
          <c:spPr>
            <a:solidFill>
              <a:srgbClr val="FFFF00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FANTAVUELTA!$B$4:$V$4</c:f>
              <c:numCache/>
            </c:numRef>
          </c:val>
        </c:ser>
        <c:ser>
          <c:idx val="2"/>
          <c:order val="2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FANTAVUELTA!$W$12</c:f>
              <c:numCache/>
            </c:numRef>
          </c:val>
        </c:ser>
        <c:ser>
          <c:idx val="3"/>
          <c:order val="3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FANTAVUELTA!$W$24</c:f>
              <c:numCache/>
            </c:numRef>
          </c:val>
        </c:ser>
        <c:ser>
          <c:idx val="4"/>
          <c:order val="4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FANTAVUELTA!$W$36</c:f>
              <c:numCache/>
            </c:numRef>
          </c:val>
        </c:ser>
        <c:ser>
          <c:idx val="5"/>
          <c:order val="5"/>
          <c:spPr>
            <a:solidFill>
              <a:srgbClr val="0099C6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FANTAVUELTA!$W$48</c:f>
              <c:numCache/>
            </c:numRef>
          </c:val>
        </c:ser>
        <c:ser>
          <c:idx val="6"/>
          <c:order val="6"/>
          <c:spPr>
            <a:solidFill>
              <a:srgbClr val="DD4477"/>
            </a:solidFill>
            <a:ln cmpd="sng">
              <a:solidFill>
                <a:srgbClr val="000000"/>
              </a:solidFill>
            </a:ln>
          </c:spPr>
          <c:cat>
            <c:strRef>
              <c:f>FANTAVUELTA!$B$2:$V$2</c:f>
            </c:strRef>
          </c:cat>
          <c:val>
            <c:numRef>
              <c:f>FANTAVUELTA!$W$60</c:f>
              <c:numCache/>
            </c:numRef>
          </c:val>
        </c:ser>
        <c:axId val="861856427"/>
        <c:axId val="1220259834"/>
      </c:barChart>
      <c:catAx>
        <c:axId val="8618564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20259834"/>
      </c:catAx>
      <c:valAx>
        <c:axId val="12202598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61856427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00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>
              <a:solidFill>
                <a:srgbClr val="002060">
                  <a:alpha val="100000"/>
                </a:srgbClr>
              </a:solidFill>
            </a:ln>
          </c:spPr>
          <c:marker>
            <c:symbol val="none"/>
          </c:marker>
          <c:val>
            <c:numRef>
              <c:f>FANTAVUELTA!$B$13:$W$13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val>
            <c:numRef>
              <c:f>FANTAVUELTA!$B$25:$W$25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val>
            <c:numRef>
              <c:f>FANTAVUELTA!$B$37:$W$37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val>
            <c:numRef>
              <c:f>FANTAVUELTA!$B$49:$W$49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val>
            <c:numRef>
              <c:f>FANTAVUELTA!$B$61:$W$61</c:f>
              <c:numCache/>
            </c:numRef>
          </c:val>
          <c:smooth val="0"/>
        </c:ser>
        <c:axId val="128261724"/>
        <c:axId val="793731894"/>
      </c:lineChart>
      <c:catAx>
        <c:axId val="1282617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93731894"/>
      </c:catAx>
      <c:valAx>
        <c:axId val="7937318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8261724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0000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133350</xdr:colOff>
      <xdr:row>62</xdr:row>
      <xdr:rowOff>9525</xdr:rowOff>
    </xdr:from>
    <xdr:ext cx="6057900" cy="23907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314325</xdr:colOff>
      <xdr:row>78</xdr:row>
      <xdr:rowOff>85725</xdr:rowOff>
    </xdr:from>
    <xdr:ext cx="9572625" cy="3648075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www.lavuelta.com/14/es/equipos/corredor.html?id=101" TargetMode="External"/><Relationship Id="rId20" Type="http://schemas.openxmlformats.org/officeDocument/2006/relationships/hyperlink" Target="http://www.lavuelta.com/14/es/equipos/corredor.html?id=177" TargetMode="External"/><Relationship Id="rId42" Type="http://schemas.openxmlformats.org/officeDocument/2006/relationships/hyperlink" Target="http://www.lavuelta.com/14/es/equipos/corredor.html?id=53" TargetMode="External"/><Relationship Id="rId41" Type="http://schemas.openxmlformats.org/officeDocument/2006/relationships/hyperlink" Target="http://www.lavuelta.com/14/es/equipos/corredor.html?id=141" TargetMode="External"/><Relationship Id="rId22" Type="http://schemas.openxmlformats.org/officeDocument/2006/relationships/hyperlink" Target="http://www.lavuelta.com/14/es/equipos/corredor.html?id=115" TargetMode="External"/><Relationship Id="rId44" Type="http://schemas.openxmlformats.org/officeDocument/2006/relationships/hyperlink" Target="http://www.lavuelta.com/14/es/equipos/corredor.html?id=203" TargetMode="External"/><Relationship Id="rId21" Type="http://schemas.openxmlformats.org/officeDocument/2006/relationships/hyperlink" Target="http://www.lavuelta.com/14/es/equipos/corredor.html?id=212" TargetMode="External"/><Relationship Id="rId43" Type="http://schemas.openxmlformats.org/officeDocument/2006/relationships/hyperlink" Target="http://www.lavuelta.com/14/es/equipos/corredor.html?id=3" TargetMode="External"/><Relationship Id="rId24" Type="http://schemas.openxmlformats.org/officeDocument/2006/relationships/hyperlink" Target="http://www.lavuelta.com/14/es/equipos/corredor.html?id=59" TargetMode="External"/><Relationship Id="rId46" Type="http://schemas.openxmlformats.org/officeDocument/2006/relationships/drawing" Target="../drawings/drawing1.xml"/><Relationship Id="rId23" Type="http://schemas.openxmlformats.org/officeDocument/2006/relationships/hyperlink" Target="http://www.lavuelta.com/14/es/equipos/corredor.html?id=189" TargetMode="External"/><Relationship Id="rId45" Type="http://schemas.openxmlformats.org/officeDocument/2006/relationships/hyperlink" Target="http://www.lavuelta.com/14/es/equipos/corredor.html?id=215" TargetMode="External"/><Relationship Id="rId1" Type="http://schemas.openxmlformats.org/officeDocument/2006/relationships/hyperlink" Target="http://www.lavuelta.com/14/es/equipos/corredor.html?id=201" TargetMode="External"/><Relationship Id="rId2" Type="http://schemas.openxmlformats.org/officeDocument/2006/relationships/hyperlink" Target="http://www.lavuelta.com/14/es/equipos/corredor.html?id=66" TargetMode="External"/><Relationship Id="rId3" Type="http://schemas.openxmlformats.org/officeDocument/2006/relationships/hyperlink" Target="http://www.lavuelta.com/14/es/equipos/corredor.html?id=211" TargetMode="External"/><Relationship Id="rId4" Type="http://schemas.openxmlformats.org/officeDocument/2006/relationships/hyperlink" Target="http://www.lavuelta.com/14/es/equipos/corredor.html?id=21" TargetMode="External"/><Relationship Id="rId9" Type="http://schemas.openxmlformats.org/officeDocument/2006/relationships/hyperlink" Target="http://www.lavuelta.com/14/es/equipos/corredor.html?id=111" TargetMode="External"/><Relationship Id="rId26" Type="http://schemas.openxmlformats.org/officeDocument/2006/relationships/hyperlink" Target="http://www.lavuelta.com/14/es/equipos/corredor.html?id=97" TargetMode="External"/><Relationship Id="rId25" Type="http://schemas.openxmlformats.org/officeDocument/2006/relationships/hyperlink" Target="http://www.lavuelta.com/14/es/equipos/corredor.html?id=171" TargetMode="External"/><Relationship Id="rId28" Type="http://schemas.openxmlformats.org/officeDocument/2006/relationships/hyperlink" Target="http://www.lavuelta.com/14/es/equipos/corredor.html?id=61" TargetMode="External"/><Relationship Id="rId27" Type="http://schemas.openxmlformats.org/officeDocument/2006/relationships/hyperlink" Target="http://www.lavuelta.com/14/es/equipos/corredor.html?id=41" TargetMode="External"/><Relationship Id="rId5" Type="http://schemas.openxmlformats.org/officeDocument/2006/relationships/hyperlink" Target="http://www.lavuelta.com/14/es/equipos/corredor.html?id=31" TargetMode="External"/><Relationship Id="rId6" Type="http://schemas.openxmlformats.org/officeDocument/2006/relationships/hyperlink" Target="http://www.lavuelta.com/14/es/equipos/corredor.html?id=151" TargetMode="External"/><Relationship Id="rId29" Type="http://schemas.openxmlformats.org/officeDocument/2006/relationships/hyperlink" Target="http://www.lavuelta.com/14/es/equipos/corredor.html?id=191" TargetMode="External"/><Relationship Id="rId7" Type="http://schemas.openxmlformats.org/officeDocument/2006/relationships/hyperlink" Target="http://www.lavuelta.com/14/es/equipos/corredor.html?id=5" TargetMode="External"/><Relationship Id="rId8" Type="http://schemas.openxmlformats.org/officeDocument/2006/relationships/hyperlink" Target="http://www.lavuelta.com/14/es/equipos/corredor.html?id=186" TargetMode="External"/><Relationship Id="rId31" Type="http://schemas.openxmlformats.org/officeDocument/2006/relationships/hyperlink" Target="http://www.lavuelta.com/14/es/equipos/corredor.html?id=185" TargetMode="External"/><Relationship Id="rId30" Type="http://schemas.openxmlformats.org/officeDocument/2006/relationships/hyperlink" Target="http://www.lavuelta.com/14/es/equipos/corredor.html?id=33" TargetMode="External"/><Relationship Id="rId11" Type="http://schemas.openxmlformats.org/officeDocument/2006/relationships/hyperlink" Target="http://www.lavuelta.com/14/es/equipos/corredor.html?id=44" TargetMode="External"/><Relationship Id="rId33" Type="http://schemas.openxmlformats.org/officeDocument/2006/relationships/hyperlink" Target="http://www.lavuelta.com/14/es/equipos/corredor.html?id=107" TargetMode="External"/><Relationship Id="rId10" Type="http://schemas.openxmlformats.org/officeDocument/2006/relationships/hyperlink" Target="http://www.lavuelta.com/14/es/equipos/corredor.html?id=91" TargetMode="External"/><Relationship Id="rId32" Type="http://schemas.openxmlformats.org/officeDocument/2006/relationships/hyperlink" Target="http://www.lavuelta.com/14/es/equipos/corredor.html?id=2" TargetMode="External"/><Relationship Id="rId13" Type="http://schemas.openxmlformats.org/officeDocument/2006/relationships/hyperlink" Target="http://www.lavuelta.com/14/es/equipos/corredor.html?id=137" TargetMode="External"/><Relationship Id="rId35" Type="http://schemas.openxmlformats.org/officeDocument/2006/relationships/hyperlink" Target="http://www.lavuelta.com/14/es/equipos/corredor.html?id=197" TargetMode="External"/><Relationship Id="rId12" Type="http://schemas.openxmlformats.org/officeDocument/2006/relationships/hyperlink" Target="http://www.lavuelta.com/14/es/equipos/corredor.html?id=43" TargetMode="External"/><Relationship Id="rId34" Type="http://schemas.openxmlformats.org/officeDocument/2006/relationships/hyperlink" Target="http://www.lavuelta.com/14/es/equipos/corredor.html?id=162" TargetMode="External"/><Relationship Id="rId15" Type="http://schemas.openxmlformats.org/officeDocument/2006/relationships/hyperlink" Target="http://www.lavuelta.com/14/es/equipos/corredor.html?id=51" TargetMode="External"/><Relationship Id="rId37" Type="http://schemas.openxmlformats.org/officeDocument/2006/relationships/hyperlink" Target="http://www.lavuelta.com/14/es/equipos/corredor.html?id=131" TargetMode="External"/><Relationship Id="rId14" Type="http://schemas.openxmlformats.org/officeDocument/2006/relationships/hyperlink" Target="http://www.lavuelta.com/14/es/equipos/corredor.html?id=108" TargetMode="External"/><Relationship Id="rId36" Type="http://schemas.openxmlformats.org/officeDocument/2006/relationships/hyperlink" Target="http://www.lavuelta.com/14/es/equipos/corredor.html?id=18" TargetMode="External"/><Relationship Id="rId17" Type="http://schemas.openxmlformats.org/officeDocument/2006/relationships/hyperlink" Target="http://www.lavuelta.com/14/es/equipos/corredor.html?id=174" TargetMode="External"/><Relationship Id="rId39" Type="http://schemas.openxmlformats.org/officeDocument/2006/relationships/hyperlink" Target="http://www.lavuelta.com/14/es/equipos/corredor.html?id=102" TargetMode="External"/><Relationship Id="rId16" Type="http://schemas.openxmlformats.org/officeDocument/2006/relationships/hyperlink" Target="http://www.lavuelta.com/14/es/equipos/corredor.html?id=149" TargetMode="External"/><Relationship Id="rId38" Type="http://schemas.openxmlformats.org/officeDocument/2006/relationships/hyperlink" Target="http://www.lavuelta.com/14/es/equipos/corredor.html?id=159" TargetMode="External"/><Relationship Id="rId19" Type="http://schemas.openxmlformats.org/officeDocument/2006/relationships/hyperlink" Target="http://www.lavuelta.com/14/es/equipos/corredor.html?id=12" TargetMode="External"/><Relationship Id="rId18" Type="http://schemas.openxmlformats.org/officeDocument/2006/relationships/hyperlink" Target="http://www.lavuelta.com/14/es/equipos/corredor.html?id=23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75"/>
  <cols>
    <col customWidth="1" min="1" max="1" width="23.38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</row>
    <row r="2" ht="12.75" customHeight="1">
      <c r="A2" s="6" t="s">
        <v>2</v>
      </c>
      <c r="B2" s="7">
        <v>1.0</v>
      </c>
      <c r="C2" s="7">
        <v>2.0</v>
      </c>
      <c r="D2" s="7">
        <v>3.0</v>
      </c>
      <c r="E2" s="7">
        <v>4.0</v>
      </c>
      <c r="F2" s="8">
        <v>5.0</v>
      </c>
      <c r="G2" s="7">
        <v>6.0</v>
      </c>
      <c r="H2" s="7">
        <v>7.0</v>
      </c>
      <c r="I2" s="7">
        <v>8.0</v>
      </c>
      <c r="J2" s="8">
        <v>9.0</v>
      </c>
      <c r="K2" s="7">
        <v>10.0</v>
      </c>
      <c r="L2" s="7">
        <v>11.0</v>
      </c>
      <c r="M2" s="8">
        <v>12.0</v>
      </c>
      <c r="N2" s="7">
        <v>13.0</v>
      </c>
      <c r="O2" s="8">
        <v>14.0</v>
      </c>
      <c r="P2" s="7">
        <v>15.0</v>
      </c>
      <c r="Q2" s="7">
        <v>16.0</v>
      </c>
      <c r="R2" s="7">
        <v>17.0</v>
      </c>
      <c r="S2" s="7">
        <v>18.0</v>
      </c>
      <c r="T2" s="7">
        <v>19.0</v>
      </c>
      <c r="U2" s="7">
        <v>20.0</v>
      </c>
      <c r="V2" s="7">
        <v>21.0</v>
      </c>
      <c r="W2" s="8" t="s">
        <v>3</v>
      </c>
      <c r="X2" s="2"/>
      <c r="Y2" s="4">
        <v>1.0</v>
      </c>
      <c r="Z2" s="9">
        <v>25.0</v>
      </c>
      <c r="AA2" s="5"/>
      <c r="AB2" s="5"/>
    </row>
    <row r="3" ht="12.75" customHeight="1">
      <c r="A3" s="10" t="s">
        <v>4</v>
      </c>
      <c r="B3" s="8"/>
      <c r="C3" s="8"/>
      <c r="D3" s="8"/>
      <c r="E3" s="8"/>
      <c r="F3" s="8"/>
      <c r="G3" s="8">
        <f>16+5</f>
        <v>21</v>
      </c>
      <c r="H3" s="8">
        <f>6+5</f>
        <v>11</v>
      </c>
      <c r="I3" s="11">
        <v>5.0</v>
      </c>
      <c r="J3" s="8">
        <f>4+10</f>
        <v>14</v>
      </c>
      <c r="K3" s="7">
        <f t="shared" ref="K3:L3" si="1">14+15</f>
        <v>29</v>
      </c>
      <c r="L3" s="7">
        <f t="shared" si="1"/>
        <v>29</v>
      </c>
      <c r="M3" s="12">
        <v>15.0</v>
      </c>
      <c r="N3" s="12">
        <f>9+15</f>
        <v>24</v>
      </c>
      <c r="O3" s="7">
        <f>4+15</f>
        <v>19</v>
      </c>
      <c r="P3" s="7">
        <f>14+15</f>
        <v>29</v>
      </c>
      <c r="Q3" s="13">
        <f>25+15</f>
        <v>40</v>
      </c>
      <c r="R3" s="12">
        <v>15.0</v>
      </c>
      <c r="S3" s="7">
        <f>12+15</f>
        <v>27</v>
      </c>
      <c r="T3" s="12">
        <v>15.0</v>
      </c>
      <c r="U3" s="13">
        <f>25+15</f>
        <v>40</v>
      </c>
      <c r="V3" s="12">
        <v>15.0</v>
      </c>
      <c r="W3" s="7">
        <f>SUM(B3:V3)+100+10+30+50</f>
        <v>538</v>
      </c>
      <c r="X3" s="2"/>
      <c r="Y3" s="4">
        <v>2.0</v>
      </c>
      <c r="Z3" s="4">
        <v>20.0</v>
      </c>
      <c r="AA3" s="5"/>
      <c r="AB3" s="5"/>
    </row>
    <row r="4" ht="12.75" customHeight="1">
      <c r="A4" s="14" t="s">
        <v>5</v>
      </c>
      <c r="B4" s="8"/>
      <c r="C4" s="8"/>
      <c r="D4" s="8"/>
      <c r="E4" s="8"/>
      <c r="F4" s="8"/>
      <c r="G4" s="8"/>
      <c r="H4" s="15">
        <f>25</f>
        <v>25</v>
      </c>
      <c r="I4" s="8"/>
      <c r="J4" s="8"/>
      <c r="K4" s="8"/>
      <c r="L4" s="8"/>
      <c r="M4" s="8"/>
      <c r="N4" s="8"/>
      <c r="O4" s="8"/>
      <c r="P4" s="8"/>
      <c r="Q4" s="8">
        <f>16</f>
        <v>16</v>
      </c>
      <c r="R4" s="8"/>
      <c r="S4" s="8"/>
      <c r="T4" s="8"/>
      <c r="U4" s="8"/>
      <c r="V4" s="8"/>
      <c r="W4" s="8">
        <f t="shared" ref="W4:W7" si="2">SUM(B4:V4)</f>
        <v>41</v>
      </c>
      <c r="X4" s="2"/>
      <c r="Y4" s="4">
        <v>3.0</v>
      </c>
      <c r="Z4" s="4">
        <v>16.0</v>
      </c>
      <c r="AA4" s="5"/>
      <c r="AB4" s="5"/>
    </row>
    <row r="5" ht="12.75" customHeight="1">
      <c r="A5" s="16" t="s">
        <v>6</v>
      </c>
      <c r="B5" s="11">
        <v>14.0</v>
      </c>
      <c r="C5" s="8"/>
      <c r="D5" s="8"/>
      <c r="E5" s="8"/>
      <c r="F5" s="8"/>
      <c r="G5" s="8"/>
      <c r="H5" s="8"/>
      <c r="I5" s="8"/>
      <c r="J5" s="8"/>
      <c r="K5" s="8">
        <f>16</f>
        <v>16</v>
      </c>
      <c r="L5" s="8"/>
      <c r="M5" s="8">
        <f>8</f>
        <v>8</v>
      </c>
      <c r="N5" s="8"/>
      <c r="O5" s="8"/>
      <c r="P5" s="8"/>
      <c r="Q5" s="8"/>
      <c r="R5" s="8">
        <f>16</f>
        <v>16</v>
      </c>
      <c r="S5" s="17">
        <v>-10.0</v>
      </c>
      <c r="T5" s="18"/>
      <c r="U5" s="18"/>
      <c r="V5" s="18"/>
      <c r="W5" s="18">
        <f t="shared" si="2"/>
        <v>44</v>
      </c>
      <c r="X5" s="2"/>
      <c r="Y5" s="4">
        <v>4.0</v>
      </c>
      <c r="Z5" s="4">
        <v>14.0</v>
      </c>
      <c r="AA5" s="5"/>
      <c r="AB5" s="5"/>
    </row>
    <row r="6" ht="12.75" customHeight="1">
      <c r="A6" s="14" t="s">
        <v>7</v>
      </c>
      <c r="B6" s="8"/>
      <c r="C6" s="8"/>
      <c r="D6" s="8"/>
      <c r="E6" s="8">
        <f>6</f>
        <v>6</v>
      </c>
      <c r="F6" s="8"/>
      <c r="G6" s="8">
        <f>10</f>
        <v>10</v>
      </c>
      <c r="H6" s="8"/>
      <c r="I6" s="8"/>
      <c r="J6" s="8"/>
      <c r="K6" s="8"/>
      <c r="L6" s="15">
        <f>25</f>
        <v>25</v>
      </c>
      <c r="M6" s="8"/>
      <c r="N6" s="8"/>
      <c r="O6" s="8">
        <f>3</f>
        <v>3</v>
      </c>
      <c r="P6" s="8">
        <f>12</f>
        <v>12</v>
      </c>
      <c r="Q6" s="8">
        <f>10</f>
        <v>10</v>
      </c>
      <c r="R6" s="8"/>
      <c r="S6" s="15">
        <f>25</f>
        <v>25</v>
      </c>
      <c r="T6" s="8"/>
      <c r="U6" s="8">
        <f>12</f>
        <v>12</v>
      </c>
      <c r="V6" s="8"/>
      <c r="W6" s="8">
        <f t="shared" si="2"/>
        <v>103</v>
      </c>
      <c r="X6" s="2"/>
      <c r="Y6" s="4">
        <v>5.0</v>
      </c>
      <c r="Z6" s="4">
        <v>12.0</v>
      </c>
      <c r="AA6" s="5"/>
      <c r="AB6" s="5"/>
    </row>
    <row r="7" ht="12.75" customHeight="1">
      <c r="A7" s="14" t="s">
        <v>8</v>
      </c>
      <c r="B7" s="8"/>
      <c r="C7" s="8"/>
      <c r="D7" s="8">
        <f>14</f>
        <v>14</v>
      </c>
      <c r="E7" s="8"/>
      <c r="F7" s="8"/>
      <c r="G7" s="11">
        <v>2.0</v>
      </c>
      <c r="H7" s="8"/>
      <c r="I7" s="8"/>
      <c r="J7" s="8"/>
      <c r="K7" s="8"/>
      <c r="L7" s="8"/>
      <c r="M7" s="8"/>
      <c r="N7" s="8">
        <f>16</f>
        <v>16</v>
      </c>
      <c r="O7" s="8"/>
      <c r="P7" s="8"/>
      <c r="Q7" s="8"/>
      <c r="R7" s="8">
        <f>3</f>
        <v>3</v>
      </c>
      <c r="S7" s="8"/>
      <c r="T7" s="8"/>
      <c r="U7" s="8">
        <f>1</f>
        <v>1</v>
      </c>
      <c r="V7" s="8"/>
      <c r="W7" s="8">
        <f t="shared" si="2"/>
        <v>36</v>
      </c>
      <c r="X7" s="2"/>
      <c r="Y7" s="4">
        <v>6.0</v>
      </c>
      <c r="Z7" s="4">
        <v>10.0</v>
      </c>
      <c r="AA7" s="5"/>
      <c r="AB7" s="5"/>
    </row>
    <row r="8" ht="12.75" customHeight="1">
      <c r="A8" s="14" t="s">
        <v>9</v>
      </c>
      <c r="B8" s="11">
        <v>10.0</v>
      </c>
      <c r="C8" s="12">
        <v>15.0</v>
      </c>
      <c r="D8" s="11">
        <v>5.0</v>
      </c>
      <c r="E8" s="11">
        <v>5.0</v>
      </c>
      <c r="F8" s="11">
        <v>5.0</v>
      </c>
      <c r="G8" s="13">
        <f>25+15</f>
        <v>40</v>
      </c>
      <c r="H8" s="7">
        <f>7+15</f>
        <v>22</v>
      </c>
      <c r="I8" s="12">
        <v>15.0</v>
      </c>
      <c r="J8" s="19">
        <v>10.0</v>
      </c>
      <c r="K8" s="19">
        <f>8+10</f>
        <v>18</v>
      </c>
      <c r="L8" s="19">
        <f>20+10</f>
        <v>30</v>
      </c>
      <c r="M8" s="19">
        <v>10.0</v>
      </c>
      <c r="N8" s="19">
        <f>14+10</f>
        <v>24</v>
      </c>
      <c r="O8" s="19">
        <f>2+10</f>
        <v>12</v>
      </c>
      <c r="P8" s="20">
        <f>20+10</f>
        <v>30</v>
      </c>
      <c r="Q8" s="19">
        <f>14+10</f>
        <v>24</v>
      </c>
      <c r="R8" s="19">
        <v>10.0</v>
      </c>
      <c r="S8" s="8">
        <f>16+6</f>
        <v>22</v>
      </c>
      <c r="T8" s="11">
        <v>6.0</v>
      </c>
      <c r="U8" s="8">
        <f>16+6</f>
        <v>22</v>
      </c>
      <c r="V8" s="11">
        <v>6.0</v>
      </c>
      <c r="W8" s="8">
        <f>SUM(B8:V8)+30+30+10+30</f>
        <v>441</v>
      </c>
      <c r="X8" s="2"/>
      <c r="Y8" s="4">
        <v>7.0</v>
      </c>
      <c r="Z8" s="4">
        <v>9.0</v>
      </c>
      <c r="AA8" s="5"/>
      <c r="AB8" s="5"/>
    </row>
    <row r="9" ht="12.75" customHeight="1">
      <c r="A9" s="14" t="s">
        <v>10</v>
      </c>
      <c r="B9" s="8"/>
      <c r="C9" s="8">
        <f>16+3</f>
        <v>19</v>
      </c>
      <c r="D9" s="8"/>
      <c r="E9" s="8"/>
      <c r="F9" s="8">
        <f>6</f>
        <v>6</v>
      </c>
      <c r="G9" s="8"/>
      <c r="H9" s="8"/>
      <c r="I9" s="8">
        <f>8</f>
        <v>8</v>
      </c>
      <c r="J9" s="8"/>
      <c r="K9" s="8"/>
      <c r="L9" s="8"/>
      <c r="M9" s="8">
        <f>2</f>
        <v>2</v>
      </c>
      <c r="N9" s="8"/>
      <c r="O9" s="8"/>
      <c r="P9" s="8"/>
      <c r="Q9" s="8"/>
      <c r="R9" s="8">
        <f>12</f>
        <v>12</v>
      </c>
      <c r="S9" s="8"/>
      <c r="T9" s="8"/>
      <c r="U9" s="8"/>
      <c r="V9" s="8"/>
      <c r="W9" s="8">
        <f t="shared" ref="W9:W11" si="3">SUM(B9:V9)</f>
        <v>47</v>
      </c>
      <c r="X9" s="2"/>
      <c r="Y9" s="4">
        <v>8.0</v>
      </c>
      <c r="Z9" s="4">
        <v>8.0</v>
      </c>
      <c r="AA9" s="5"/>
      <c r="AB9" s="5"/>
    </row>
    <row r="10" ht="12.75" customHeight="1">
      <c r="A10" s="14" t="s">
        <v>11</v>
      </c>
      <c r="B10" s="8"/>
      <c r="C10" s="8">
        <f>4</f>
        <v>4</v>
      </c>
      <c r="D10" s="13">
        <f>25+15</f>
        <v>40</v>
      </c>
      <c r="E10" s="7">
        <f>16+15</f>
        <v>31</v>
      </c>
      <c r="F10" s="7">
        <f>5+15</f>
        <v>20</v>
      </c>
      <c r="G10" s="11">
        <v>6.0</v>
      </c>
      <c r="H10" s="8">
        <f>1+6</f>
        <v>7</v>
      </c>
      <c r="I10" s="8">
        <f>20+3</f>
        <v>23</v>
      </c>
      <c r="J10" s="11">
        <v>3.0</v>
      </c>
      <c r="K10" s="11">
        <v>3.0</v>
      </c>
      <c r="L10" s="11">
        <v>3.0</v>
      </c>
      <c r="M10" s="11">
        <v>3.0</v>
      </c>
      <c r="N10" s="8"/>
      <c r="O10" s="11">
        <v>3.0</v>
      </c>
      <c r="P10" s="8"/>
      <c r="Q10" s="8"/>
      <c r="R10" s="8">
        <f>20</f>
        <v>20</v>
      </c>
      <c r="S10" s="8"/>
      <c r="T10" s="8">
        <f>12</f>
        <v>12</v>
      </c>
      <c r="U10" s="8"/>
      <c r="V10" s="8"/>
      <c r="W10" s="8">
        <f t="shared" si="3"/>
        <v>178</v>
      </c>
      <c r="X10" s="2"/>
      <c r="Y10" s="4">
        <v>9.0</v>
      </c>
      <c r="Z10" s="4">
        <v>7.0</v>
      </c>
      <c r="AA10" s="5"/>
      <c r="AB10" s="5"/>
    </row>
    <row r="11" ht="12.75" customHeight="1">
      <c r="A11" s="14" t="s">
        <v>12</v>
      </c>
      <c r="B11" s="8"/>
      <c r="C11" s="8"/>
      <c r="D11" s="8"/>
      <c r="E11" s="8"/>
      <c r="F11" s="8"/>
      <c r="G11" s="8">
        <f>5</f>
        <v>5</v>
      </c>
      <c r="H11" s="8"/>
      <c r="I11" s="8"/>
      <c r="J11" s="8"/>
      <c r="K11" s="8"/>
      <c r="L11" s="8">
        <f>4</f>
        <v>4</v>
      </c>
      <c r="M11" s="8"/>
      <c r="N11" s="8"/>
      <c r="O11" s="8"/>
      <c r="P11" s="8">
        <f>8</f>
        <v>8</v>
      </c>
      <c r="Q11" s="8">
        <f>5</f>
        <v>5</v>
      </c>
      <c r="R11" s="8"/>
      <c r="S11" s="8">
        <f>6</f>
        <v>6</v>
      </c>
      <c r="T11" s="8"/>
      <c r="U11" s="8">
        <f>10</f>
        <v>10</v>
      </c>
      <c r="V11" s="8"/>
      <c r="W11" s="8">
        <f t="shared" si="3"/>
        <v>38</v>
      </c>
      <c r="X11" s="2"/>
      <c r="Y11" s="4">
        <v>10.0</v>
      </c>
      <c r="Z11" s="4">
        <v>6.0</v>
      </c>
      <c r="AA11" s="5"/>
      <c r="AB11" s="5"/>
    </row>
    <row r="12" ht="12.75" customHeight="1">
      <c r="A12" s="4" t="s">
        <v>13</v>
      </c>
      <c r="B12" s="8">
        <f t="shared" ref="B12:W12" si="4">SUM(B3:B11)</f>
        <v>24</v>
      </c>
      <c r="C12" s="8">
        <f t="shared" si="4"/>
        <v>38</v>
      </c>
      <c r="D12" s="8">
        <f t="shared" si="4"/>
        <v>59</v>
      </c>
      <c r="E12" s="8">
        <f t="shared" si="4"/>
        <v>42</v>
      </c>
      <c r="F12" s="8">
        <f t="shared" si="4"/>
        <v>31</v>
      </c>
      <c r="G12" s="8">
        <f t="shared" si="4"/>
        <v>84</v>
      </c>
      <c r="H12" s="8">
        <f t="shared" si="4"/>
        <v>65</v>
      </c>
      <c r="I12" s="8">
        <f t="shared" si="4"/>
        <v>51</v>
      </c>
      <c r="J12" s="8">
        <f t="shared" si="4"/>
        <v>27</v>
      </c>
      <c r="K12" s="8">
        <f t="shared" si="4"/>
        <v>66</v>
      </c>
      <c r="L12" s="8">
        <f t="shared" si="4"/>
        <v>91</v>
      </c>
      <c r="M12" s="8">
        <f t="shared" si="4"/>
        <v>38</v>
      </c>
      <c r="N12" s="8">
        <f t="shared" si="4"/>
        <v>64</v>
      </c>
      <c r="O12" s="8">
        <f t="shared" si="4"/>
        <v>37</v>
      </c>
      <c r="P12" s="8">
        <f t="shared" si="4"/>
        <v>79</v>
      </c>
      <c r="Q12" s="8">
        <f t="shared" si="4"/>
        <v>95</v>
      </c>
      <c r="R12" s="8">
        <f t="shared" si="4"/>
        <v>76</v>
      </c>
      <c r="S12" s="8">
        <f t="shared" si="4"/>
        <v>70</v>
      </c>
      <c r="T12" s="8">
        <f t="shared" si="4"/>
        <v>33</v>
      </c>
      <c r="U12" s="8">
        <f t="shared" si="4"/>
        <v>85</v>
      </c>
      <c r="V12" s="8">
        <f t="shared" si="4"/>
        <v>21</v>
      </c>
      <c r="W12" s="8">
        <f t="shared" si="4"/>
        <v>1466</v>
      </c>
      <c r="X12" s="2"/>
      <c r="Y12" s="4">
        <v>11.0</v>
      </c>
      <c r="Z12" s="4">
        <v>5.0</v>
      </c>
      <c r="AA12" s="5"/>
      <c r="AB12" s="5"/>
    </row>
    <row r="13" ht="12.75" customHeight="1">
      <c r="A13" s="4" t="s">
        <v>14</v>
      </c>
      <c r="B13" s="8">
        <f>B12</f>
        <v>24</v>
      </c>
      <c r="C13" s="8">
        <f t="shared" ref="C13:V13" si="5">B13+C12</f>
        <v>62</v>
      </c>
      <c r="D13" s="8">
        <f t="shared" si="5"/>
        <v>121</v>
      </c>
      <c r="E13" s="8">
        <f t="shared" si="5"/>
        <v>163</v>
      </c>
      <c r="F13" s="8">
        <f t="shared" si="5"/>
        <v>194</v>
      </c>
      <c r="G13" s="8">
        <f t="shared" si="5"/>
        <v>278</v>
      </c>
      <c r="H13" s="8">
        <f t="shared" si="5"/>
        <v>343</v>
      </c>
      <c r="I13" s="8">
        <f t="shared" si="5"/>
        <v>394</v>
      </c>
      <c r="J13" s="8">
        <f t="shared" si="5"/>
        <v>421</v>
      </c>
      <c r="K13" s="8">
        <f t="shared" si="5"/>
        <v>487</v>
      </c>
      <c r="L13" s="8">
        <f t="shared" si="5"/>
        <v>578</v>
      </c>
      <c r="M13" s="8">
        <f t="shared" si="5"/>
        <v>616</v>
      </c>
      <c r="N13" s="8">
        <f t="shared" si="5"/>
        <v>680</v>
      </c>
      <c r="O13" s="8">
        <f t="shared" si="5"/>
        <v>717</v>
      </c>
      <c r="P13" s="8">
        <f t="shared" si="5"/>
        <v>796</v>
      </c>
      <c r="Q13" s="8">
        <f t="shared" si="5"/>
        <v>891</v>
      </c>
      <c r="R13" s="8">
        <f t="shared" si="5"/>
        <v>967</v>
      </c>
      <c r="S13" s="8">
        <f t="shared" si="5"/>
        <v>1037</v>
      </c>
      <c r="T13" s="8">
        <f t="shared" si="5"/>
        <v>1070</v>
      </c>
      <c r="U13" s="8">
        <f t="shared" si="5"/>
        <v>1155</v>
      </c>
      <c r="V13" s="8">
        <f t="shared" si="5"/>
        <v>1176</v>
      </c>
      <c r="W13" s="8">
        <f>W12</f>
        <v>1466</v>
      </c>
      <c r="X13" s="2"/>
      <c r="Y13" s="4">
        <v>12.0</v>
      </c>
      <c r="Z13" s="4">
        <v>4.0</v>
      </c>
      <c r="AA13" s="5"/>
      <c r="AB13" s="5"/>
    </row>
    <row r="14" ht="12.75" customHeight="1">
      <c r="A14" s="21" t="s">
        <v>15</v>
      </c>
      <c r="B14" s="8">
        <v>1.0</v>
      </c>
      <c r="C14" s="8">
        <v>2.0</v>
      </c>
      <c r="D14" s="8">
        <v>3.0</v>
      </c>
      <c r="E14" s="8">
        <v>4.0</v>
      </c>
      <c r="F14" s="8">
        <v>5.0</v>
      </c>
      <c r="G14" s="8">
        <v>6.0</v>
      </c>
      <c r="H14" s="8">
        <v>7.0</v>
      </c>
      <c r="I14" s="8">
        <v>8.0</v>
      </c>
      <c r="J14" s="8">
        <v>9.0</v>
      </c>
      <c r="K14" s="8">
        <v>10.0</v>
      </c>
      <c r="L14" s="8">
        <v>11.0</v>
      </c>
      <c r="M14" s="8">
        <v>12.0</v>
      </c>
      <c r="N14" s="8">
        <v>13.0</v>
      </c>
      <c r="O14" s="8">
        <v>14.0</v>
      </c>
      <c r="P14" s="8">
        <v>15.0</v>
      </c>
      <c r="Q14" s="8">
        <v>16.0</v>
      </c>
      <c r="R14" s="8">
        <v>17.0</v>
      </c>
      <c r="S14" s="8">
        <v>18.0</v>
      </c>
      <c r="T14" s="8">
        <v>19.0</v>
      </c>
      <c r="U14" s="8">
        <v>20.0</v>
      </c>
      <c r="V14" s="8">
        <v>21.0</v>
      </c>
      <c r="W14" s="8" t="s">
        <v>3</v>
      </c>
      <c r="X14" s="2"/>
      <c r="Y14" s="4">
        <v>13.0</v>
      </c>
      <c r="Z14" s="4">
        <v>3.0</v>
      </c>
      <c r="AA14" s="5"/>
      <c r="AB14" s="5"/>
    </row>
    <row r="15" ht="12.75" customHeight="1">
      <c r="A15" s="16" t="s">
        <v>16</v>
      </c>
      <c r="B15" s="8"/>
      <c r="C15" s="22">
        <f>25+10</f>
        <v>35</v>
      </c>
      <c r="D15" s="23">
        <f>8+10</f>
        <v>18</v>
      </c>
      <c r="E15" s="11">
        <v>3.0</v>
      </c>
      <c r="F15" s="8">
        <f>20+6</f>
        <v>26</v>
      </c>
      <c r="G15" s="11">
        <v>3.0</v>
      </c>
      <c r="H15" s="11">
        <v>3.0</v>
      </c>
      <c r="I15" s="15">
        <f>25+6</f>
        <v>31</v>
      </c>
      <c r="J15" s="11">
        <v>6.0</v>
      </c>
      <c r="K15" s="11">
        <v>6.0</v>
      </c>
      <c r="L15" s="11">
        <v>6.0</v>
      </c>
      <c r="M15" s="11">
        <v>6.0</v>
      </c>
      <c r="N15" s="8">
        <f>12+6</f>
        <v>18</v>
      </c>
      <c r="O15" s="18">
        <f>-10</f>
        <v>-10</v>
      </c>
      <c r="P15" s="18"/>
      <c r="Q15" s="18"/>
      <c r="R15" s="18"/>
      <c r="S15" s="18"/>
      <c r="T15" s="18"/>
      <c r="U15" s="18"/>
      <c r="V15" s="18"/>
      <c r="W15" s="18">
        <f t="shared" ref="W15:W19" si="6">SUM(B15:V15)</f>
        <v>151</v>
      </c>
      <c r="X15" s="2"/>
      <c r="Y15" s="4">
        <v>14.0</v>
      </c>
      <c r="Z15" s="4">
        <v>2.0</v>
      </c>
      <c r="AA15" s="5"/>
      <c r="AB15" s="5"/>
    </row>
    <row r="16" ht="12.75" customHeight="1">
      <c r="A16" s="14" t="s">
        <v>17</v>
      </c>
      <c r="B16" s="8"/>
      <c r="C16" s="8"/>
      <c r="D16" s="8"/>
      <c r="E16" s="8"/>
      <c r="F16" s="8">
        <f>9</f>
        <v>9</v>
      </c>
      <c r="G16" s="8"/>
      <c r="H16" s="8">
        <f>12</f>
        <v>12</v>
      </c>
      <c r="I16" s="8"/>
      <c r="J16" s="8"/>
      <c r="K16" s="8"/>
      <c r="L16" s="8"/>
      <c r="M16" s="8"/>
      <c r="N16" s="8"/>
      <c r="O16" s="8"/>
      <c r="P16" s="8"/>
      <c r="Q16" s="8"/>
      <c r="R16" s="8">
        <f>5</f>
        <v>5</v>
      </c>
      <c r="S16" s="8"/>
      <c r="T16" s="8">
        <f>5</f>
        <v>5</v>
      </c>
      <c r="U16" s="8"/>
      <c r="V16" s="8"/>
      <c r="W16" s="8">
        <f t="shared" si="6"/>
        <v>31</v>
      </c>
      <c r="X16" s="2"/>
      <c r="Y16" s="4">
        <v>15.0</v>
      </c>
      <c r="Z16" s="4">
        <v>1.0</v>
      </c>
      <c r="AA16" s="5"/>
      <c r="AB16" s="5"/>
    </row>
    <row r="17" ht="12.75" customHeight="1">
      <c r="A17" s="14" t="s">
        <v>18</v>
      </c>
      <c r="B17" s="8"/>
      <c r="C17" s="8"/>
      <c r="D17" s="8">
        <f>10</f>
        <v>10</v>
      </c>
      <c r="E17" s="8"/>
      <c r="F17" s="8"/>
      <c r="G17" s="8"/>
      <c r="H17" s="8"/>
      <c r="I17" s="8"/>
      <c r="J17" s="8"/>
      <c r="K17" s="8">
        <f>10</f>
        <v>10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>
        <f t="shared" si="6"/>
        <v>20</v>
      </c>
      <c r="X17" s="2"/>
      <c r="Y17" s="5"/>
      <c r="Z17" s="5"/>
      <c r="AA17" s="5"/>
      <c r="AB17" s="5"/>
    </row>
    <row r="18" ht="12.75" customHeight="1">
      <c r="A18" s="14" t="s">
        <v>19</v>
      </c>
      <c r="B18" s="8"/>
      <c r="C18" s="8"/>
      <c r="D18" s="8">
        <f>7</f>
        <v>7</v>
      </c>
      <c r="E18" s="8"/>
      <c r="F18" s="8"/>
      <c r="G18" s="8"/>
      <c r="H18" s="8"/>
      <c r="I18" s="8"/>
      <c r="J18" s="8"/>
      <c r="K18" s="8"/>
      <c r="L18" s="8">
        <f>5</f>
        <v>5</v>
      </c>
      <c r="M18" s="8"/>
      <c r="N18" s="8">
        <f>20</f>
        <v>20</v>
      </c>
      <c r="O18" s="8"/>
      <c r="P18" s="8">
        <f>4</f>
        <v>4</v>
      </c>
      <c r="Q18" s="8"/>
      <c r="R18" s="8"/>
      <c r="S18" s="8">
        <f>8</f>
        <v>8</v>
      </c>
      <c r="T18" s="8"/>
      <c r="U18" s="8">
        <f>4</f>
        <v>4</v>
      </c>
      <c r="V18" s="8"/>
      <c r="W18" s="8">
        <f t="shared" si="6"/>
        <v>48</v>
      </c>
      <c r="X18" s="2"/>
      <c r="Y18" s="5"/>
      <c r="Z18" s="5"/>
      <c r="AA18" s="5"/>
      <c r="AB18" s="5"/>
    </row>
    <row r="19" ht="12.75" customHeight="1">
      <c r="A19" s="14" t="s">
        <v>20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>
        <f t="shared" si="6"/>
        <v>0</v>
      </c>
      <c r="X19" s="2"/>
      <c r="Y19" s="24" t="s">
        <v>21</v>
      </c>
      <c r="Z19" s="25"/>
      <c r="AA19" s="25"/>
      <c r="AB19" s="24">
        <v>-10.0</v>
      </c>
    </row>
    <row r="20" ht="12.75" customHeight="1">
      <c r="A20" s="26" t="s">
        <v>22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27">
        <v>10.0</v>
      </c>
      <c r="P20" s="11">
        <v>6.0</v>
      </c>
      <c r="Q20" s="27">
        <v>10.0</v>
      </c>
      <c r="R20" s="27">
        <v>10.0</v>
      </c>
      <c r="S20" s="27">
        <v>10.0</v>
      </c>
      <c r="T20" s="27">
        <v>10.0</v>
      </c>
      <c r="U20" s="27">
        <v>10.0</v>
      </c>
      <c r="V20" s="27">
        <v>10.0</v>
      </c>
      <c r="W20" s="27">
        <f>SUM(B20:V20)+50</f>
        <v>126</v>
      </c>
      <c r="X20" s="2"/>
      <c r="Y20" s="28" t="s">
        <v>23</v>
      </c>
      <c r="Z20" s="29"/>
      <c r="AA20" s="29"/>
      <c r="AB20" s="28">
        <v>-50.0</v>
      </c>
      <c r="AC20" s="30" t="s">
        <v>24</v>
      </c>
    </row>
    <row r="21" ht="12.75" customHeight="1">
      <c r="A21" s="14" t="s">
        <v>25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>
        <f t="shared" ref="W21:W23" si="7">SUM(B21:V21)</f>
        <v>0</v>
      </c>
      <c r="X21" s="2"/>
      <c r="Y21" s="31" t="s">
        <v>26</v>
      </c>
      <c r="Z21" s="32"/>
      <c r="AA21" s="32"/>
      <c r="AB21" s="32">
        <v>-200.0</v>
      </c>
      <c r="AC21" s="30" t="s">
        <v>27</v>
      </c>
    </row>
    <row r="22" ht="12.75" customHeight="1">
      <c r="A22" s="16" t="s">
        <v>28</v>
      </c>
      <c r="B22" s="11">
        <v>12.0</v>
      </c>
      <c r="C22" s="8"/>
      <c r="D22" s="8"/>
      <c r="E22" s="8"/>
      <c r="F22" s="8"/>
      <c r="G22" s="8"/>
      <c r="H22" s="8"/>
      <c r="I22" s="8"/>
      <c r="J22" s="8"/>
      <c r="K22" s="15">
        <f>25</f>
        <v>25</v>
      </c>
      <c r="L22" s="8"/>
      <c r="M22" s="8"/>
      <c r="N22" s="8"/>
      <c r="O22" s="8"/>
      <c r="P22" s="18">
        <f>-10</f>
        <v>-10</v>
      </c>
      <c r="Q22" s="18"/>
      <c r="R22" s="18"/>
      <c r="S22" s="18"/>
      <c r="T22" s="18"/>
      <c r="U22" s="18"/>
      <c r="V22" s="18"/>
      <c r="W22" s="18">
        <f t="shared" si="7"/>
        <v>27</v>
      </c>
      <c r="X22" s="2"/>
      <c r="Y22" s="33" t="s">
        <v>29</v>
      </c>
      <c r="Z22" s="34"/>
      <c r="AA22" s="34"/>
      <c r="AB22" s="33">
        <v>-100.0</v>
      </c>
    </row>
    <row r="23" ht="12.75" customHeight="1">
      <c r="A23" s="14" t="s">
        <v>30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 t="shared" si="7"/>
        <v>0</v>
      </c>
      <c r="X23" s="2"/>
      <c r="Y23" s="35"/>
      <c r="Z23" s="36"/>
      <c r="AA23" s="36"/>
      <c r="AB23" s="35"/>
    </row>
    <row r="24" ht="12.75" customHeight="1">
      <c r="A24" s="4" t="s">
        <v>13</v>
      </c>
      <c r="B24" s="8">
        <f t="shared" ref="B24:W24" si="8">SUM(B15:B23)</f>
        <v>12</v>
      </c>
      <c r="C24" s="8">
        <f t="shared" si="8"/>
        <v>35</v>
      </c>
      <c r="D24" s="8">
        <f t="shared" si="8"/>
        <v>35</v>
      </c>
      <c r="E24" s="8">
        <f t="shared" si="8"/>
        <v>3</v>
      </c>
      <c r="F24" s="8">
        <f t="shared" si="8"/>
        <v>35</v>
      </c>
      <c r="G24" s="8">
        <f t="shared" si="8"/>
        <v>3</v>
      </c>
      <c r="H24" s="8">
        <f t="shared" si="8"/>
        <v>15</v>
      </c>
      <c r="I24" s="8">
        <f t="shared" si="8"/>
        <v>31</v>
      </c>
      <c r="J24" s="8">
        <f t="shared" si="8"/>
        <v>6</v>
      </c>
      <c r="K24" s="8">
        <f t="shared" si="8"/>
        <v>41</v>
      </c>
      <c r="L24" s="8">
        <f t="shared" si="8"/>
        <v>11</v>
      </c>
      <c r="M24" s="8">
        <f t="shared" si="8"/>
        <v>6</v>
      </c>
      <c r="N24" s="8">
        <f t="shared" si="8"/>
        <v>38</v>
      </c>
      <c r="O24" s="8">
        <f t="shared" si="8"/>
        <v>0</v>
      </c>
      <c r="P24" s="8">
        <f t="shared" si="8"/>
        <v>0</v>
      </c>
      <c r="Q24" s="8">
        <f t="shared" si="8"/>
        <v>10</v>
      </c>
      <c r="R24" s="8">
        <f t="shared" si="8"/>
        <v>15</v>
      </c>
      <c r="S24" s="8">
        <f t="shared" si="8"/>
        <v>18</v>
      </c>
      <c r="T24" s="8">
        <f t="shared" si="8"/>
        <v>15</v>
      </c>
      <c r="U24" s="8">
        <f t="shared" si="8"/>
        <v>14</v>
      </c>
      <c r="V24" s="8">
        <f t="shared" si="8"/>
        <v>10</v>
      </c>
      <c r="W24" s="8">
        <f t="shared" si="8"/>
        <v>403</v>
      </c>
      <c r="X24" s="5"/>
      <c r="Y24" s="4" t="s">
        <v>31</v>
      </c>
      <c r="Z24" s="37" t="s">
        <v>32</v>
      </c>
      <c r="AA24" s="37" t="s">
        <v>33</v>
      </c>
      <c r="AB24" s="37" t="s">
        <v>34</v>
      </c>
    </row>
    <row r="25" ht="12.75" customHeight="1">
      <c r="A25" s="4" t="s">
        <v>14</v>
      </c>
      <c r="B25" s="8">
        <f>B24</f>
        <v>12</v>
      </c>
      <c r="C25" s="8">
        <f t="shared" ref="C25:V25" si="9">B25+C24</f>
        <v>47</v>
      </c>
      <c r="D25" s="8">
        <f t="shared" si="9"/>
        <v>82</v>
      </c>
      <c r="E25" s="8">
        <f t="shared" si="9"/>
        <v>85</v>
      </c>
      <c r="F25" s="8">
        <f t="shared" si="9"/>
        <v>120</v>
      </c>
      <c r="G25" s="8">
        <f t="shared" si="9"/>
        <v>123</v>
      </c>
      <c r="H25" s="8">
        <f t="shared" si="9"/>
        <v>138</v>
      </c>
      <c r="I25" s="8">
        <f t="shared" si="9"/>
        <v>169</v>
      </c>
      <c r="J25" s="8">
        <f t="shared" si="9"/>
        <v>175</v>
      </c>
      <c r="K25" s="8">
        <f t="shared" si="9"/>
        <v>216</v>
      </c>
      <c r="L25" s="8">
        <f t="shared" si="9"/>
        <v>227</v>
      </c>
      <c r="M25" s="8">
        <f t="shared" si="9"/>
        <v>233</v>
      </c>
      <c r="N25" s="8">
        <f t="shared" si="9"/>
        <v>271</v>
      </c>
      <c r="O25" s="8">
        <f t="shared" si="9"/>
        <v>271</v>
      </c>
      <c r="P25" s="8">
        <f t="shared" si="9"/>
        <v>271</v>
      </c>
      <c r="Q25" s="8">
        <f t="shared" si="9"/>
        <v>281</v>
      </c>
      <c r="R25" s="8">
        <f t="shared" si="9"/>
        <v>296</v>
      </c>
      <c r="S25" s="8">
        <f t="shared" si="9"/>
        <v>314</v>
      </c>
      <c r="T25" s="8">
        <f t="shared" si="9"/>
        <v>329</v>
      </c>
      <c r="U25" s="8">
        <f t="shared" si="9"/>
        <v>343</v>
      </c>
      <c r="V25" s="8">
        <f t="shared" si="9"/>
        <v>353</v>
      </c>
      <c r="W25" s="8">
        <f>W24</f>
        <v>403</v>
      </c>
      <c r="X25" s="2"/>
      <c r="Y25" s="21" t="s">
        <v>35</v>
      </c>
      <c r="Z25" s="4">
        <v>15.0</v>
      </c>
      <c r="AA25" s="4">
        <v>10.0</v>
      </c>
      <c r="AB25" s="4">
        <v>5.0</v>
      </c>
      <c r="AC25" s="38" t="s">
        <v>36</v>
      </c>
    </row>
    <row r="26" ht="12.75" customHeight="1">
      <c r="A26" s="21" t="s">
        <v>37</v>
      </c>
      <c r="B26" s="8">
        <v>1.0</v>
      </c>
      <c r="C26" s="8">
        <v>2.0</v>
      </c>
      <c r="D26" s="8">
        <v>3.0</v>
      </c>
      <c r="E26" s="8">
        <v>4.0</v>
      </c>
      <c r="F26" s="7">
        <v>5.0</v>
      </c>
      <c r="G26" s="8">
        <v>6.0</v>
      </c>
      <c r="H26" s="8">
        <v>7.0</v>
      </c>
      <c r="I26" s="8">
        <v>8.0</v>
      </c>
      <c r="J26" s="8">
        <v>9.0</v>
      </c>
      <c r="K26" s="8">
        <v>10.0</v>
      </c>
      <c r="L26" s="8">
        <v>11.0</v>
      </c>
      <c r="M26" s="7">
        <v>12.0</v>
      </c>
      <c r="N26" s="8">
        <v>13.0</v>
      </c>
      <c r="O26" s="8">
        <v>14.0</v>
      </c>
      <c r="P26" s="8">
        <v>15.0</v>
      </c>
      <c r="Q26" s="8">
        <v>16.0</v>
      </c>
      <c r="R26" s="8">
        <v>17.0</v>
      </c>
      <c r="S26" s="8">
        <v>18.0</v>
      </c>
      <c r="T26" s="8">
        <v>19.0</v>
      </c>
      <c r="U26" s="8">
        <v>20.0</v>
      </c>
      <c r="V26" s="8">
        <v>21.0</v>
      </c>
      <c r="W26" s="8" t="s">
        <v>3</v>
      </c>
      <c r="X26" s="2"/>
      <c r="Y26" s="39" t="s">
        <v>38</v>
      </c>
      <c r="Z26" s="4">
        <v>10.0</v>
      </c>
      <c r="AA26" s="4">
        <v>6.0</v>
      </c>
      <c r="AB26" s="4">
        <v>3.0</v>
      </c>
      <c r="AC26" s="38" t="s">
        <v>39</v>
      </c>
    </row>
    <row r="27" ht="12.75" customHeight="1">
      <c r="A27" s="14" t="s">
        <v>40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>
        <f t="shared" ref="W27:W29" si="10">SUM(B27:V27)</f>
        <v>0</v>
      </c>
      <c r="X27" s="2"/>
      <c r="Y27" s="40" t="s">
        <v>41</v>
      </c>
      <c r="Z27" s="4">
        <v>10.0</v>
      </c>
      <c r="AA27" s="4">
        <v>6.0</v>
      </c>
      <c r="AB27" s="4">
        <v>3.0</v>
      </c>
      <c r="AC27" s="38" t="s">
        <v>42</v>
      </c>
    </row>
    <row r="28" ht="12.75" customHeight="1">
      <c r="A28" s="16" t="s">
        <v>43</v>
      </c>
      <c r="B28" s="11">
        <v>14.0</v>
      </c>
      <c r="C28" s="8"/>
      <c r="D28" s="8">
        <f>5</f>
        <v>5</v>
      </c>
      <c r="E28" s="8"/>
      <c r="F28" s="8"/>
      <c r="G28" s="8"/>
      <c r="H28" s="8"/>
      <c r="I28" s="8"/>
      <c r="J28" s="8"/>
      <c r="K28" s="8">
        <f>20+5</f>
        <v>25</v>
      </c>
      <c r="L28" s="8">
        <f>10+5</f>
        <v>15</v>
      </c>
      <c r="M28" s="11">
        <v>5.0</v>
      </c>
      <c r="N28" s="8">
        <f>4+5</f>
        <v>9</v>
      </c>
      <c r="O28" s="8"/>
      <c r="P28" s="8">
        <f>7</f>
        <v>7</v>
      </c>
      <c r="Q28" s="8"/>
      <c r="R28" s="18">
        <f>-10</f>
        <v>-10</v>
      </c>
      <c r="S28" s="18"/>
      <c r="T28" s="18"/>
      <c r="U28" s="18"/>
      <c r="V28" s="18"/>
      <c r="W28" s="18">
        <f t="shared" si="10"/>
        <v>70</v>
      </c>
      <c r="X28" s="2"/>
      <c r="Y28" s="41" t="s">
        <v>44</v>
      </c>
      <c r="Z28" s="4">
        <v>10.0</v>
      </c>
      <c r="AA28" s="4">
        <v>6.0</v>
      </c>
      <c r="AB28" s="4">
        <v>3.0</v>
      </c>
      <c r="AC28" s="38" t="s">
        <v>45</v>
      </c>
    </row>
    <row r="29" ht="12.75" customHeight="1">
      <c r="A29" s="16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18">
        <f>-10</f>
        <v>-10</v>
      </c>
      <c r="Q29" s="18"/>
      <c r="R29" s="18"/>
      <c r="S29" s="18"/>
      <c r="T29" s="18"/>
      <c r="U29" s="18"/>
      <c r="V29" s="18"/>
      <c r="W29" s="18">
        <f t="shared" si="10"/>
        <v>-10</v>
      </c>
      <c r="X29" s="2"/>
      <c r="Y29" s="42"/>
      <c r="Z29" s="4"/>
      <c r="AA29" s="5"/>
      <c r="AB29" s="5"/>
      <c r="AC29" s="38"/>
    </row>
    <row r="30" ht="12.75" customHeight="1">
      <c r="A30" s="43" t="s">
        <v>47</v>
      </c>
      <c r="B30" s="8"/>
      <c r="C30" s="8">
        <f>20+6</f>
        <v>26</v>
      </c>
      <c r="D30" s="8"/>
      <c r="E30" s="15">
        <f>25+6</f>
        <v>31</v>
      </c>
      <c r="F30" s="22">
        <f>25+10</f>
        <v>35</v>
      </c>
      <c r="G30" s="44">
        <v>10.0</v>
      </c>
      <c r="H30" s="44">
        <v>10.0</v>
      </c>
      <c r="I30" s="44">
        <f>14+10</f>
        <v>24</v>
      </c>
      <c r="J30" s="44">
        <v>10.0</v>
      </c>
      <c r="K30" s="44">
        <v>10.0</v>
      </c>
      <c r="L30" s="44">
        <v>10.0</v>
      </c>
      <c r="M30" s="22">
        <f>25+10</f>
        <v>35</v>
      </c>
      <c r="N30" s="44">
        <v>10.0</v>
      </c>
      <c r="O30" s="44">
        <v>10.0</v>
      </c>
      <c r="P30" s="44">
        <v>10.0</v>
      </c>
      <c r="Q30" s="44">
        <v>10.0</v>
      </c>
      <c r="R30" s="22">
        <f>25+10</f>
        <v>35</v>
      </c>
      <c r="S30" s="44">
        <v>10.0</v>
      </c>
      <c r="T30" s="44">
        <f>20+10</f>
        <v>30</v>
      </c>
      <c r="U30" s="44">
        <v>10.0</v>
      </c>
      <c r="V30" s="44">
        <v>10.0</v>
      </c>
      <c r="W30" s="23">
        <f>SUM(B30:V30)+50</f>
        <v>386</v>
      </c>
      <c r="X30" s="2"/>
      <c r="Y30" s="45" t="s">
        <v>48</v>
      </c>
      <c r="Z30" s="37" t="s">
        <v>32</v>
      </c>
      <c r="AA30" s="37" t="s">
        <v>33</v>
      </c>
      <c r="AB30" s="37" t="s">
        <v>34</v>
      </c>
    </row>
    <row r="31" ht="12.75" customHeight="1">
      <c r="A31" s="14" t="s">
        <v>49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>
        <f t="shared" ref="W31:W35" si="11">SUM(B31:V31)</f>
        <v>0</v>
      </c>
      <c r="X31" s="2"/>
      <c r="Y31" s="21" t="s">
        <v>35</v>
      </c>
      <c r="Z31" s="4">
        <v>100.0</v>
      </c>
      <c r="AA31" s="4">
        <v>50.0</v>
      </c>
      <c r="AB31" s="4">
        <v>30.0</v>
      </c>
    </row>
    <row r="32" ht="12.75" customHeight="1">
      <c r="A32" s="14" t="s">
        <v>50</v>
      </c>
      <c r="B32" s="8"/>
      <c r="C32" s="8"/>
      <c r="D32" s="8"/>
      <c r="E32" s="11">
        <v>3.0</v>
      </c>
      <c r="F32" s="11">
        <v>3.0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>
        <f t="shared" si="11"/>
        <v>6</v>
      </c>
      <c r="X32" s="2"/>
      <c r="Y32" s="39" t="s">
        <v>38</v>
      </c>
      <c r="Z32" s="4">
        <v>50.0</v>
      </c>
      <c r="AA32" s="4">
        <v>30.0</v>
      </c>
      <c r="AB32" s="4">
        <v>10.0</v>
      </c>
    </row>
    <row r="33" ht="12.75" customHeight="1">
      <c r="A33" s="16" t="s">
        <v>51</v>
      </c>
      <c r="B33" s="8"/>
      <c r="C33" s="8">
        <f>8</f>
        <v>8</v>
      </c>
      <c r="D33" s="8"/>
      <c r="E33" s="8"/>
      <c r="F33" s="8"/>
      <c r="G33" s="8"/>
      <c r="H33" s="8"/>
      <c r="I33" s="8">
        <f>7</f>
        <v>7</v>
      </c>
      <c r="J33" s="8"/>
      <c r="K33" s="8"/>
      <c r="L33" s="8"/>
      <c r="M33" s="8">
        <f>20</f>
        <v>20</v>
      </c>
      <c r="N33" s="8"/>
      <c r="O33" s="8"/>
      <c r="P33" s="8"/>
      <c r="Q33" s="8"/>
      <c r="R33" s="8"/>
      <c r="S33" s="17">
        <v>-10.0</v>
      </c>
      <c r="T33" s="18"/>
      <c r="U33" s="18"/>
      <c r="V33" s="18"/>
      <c r="W33" s="18">
        <f t="shared" si="11"/>
        <v>25</v>
      </c>
      <c r="X33" s="2"/>
      <c r="Y33" s="40" t="s">
        <v>41</v>
      </c>
      <c r="Z33" s="4">
        <v>50.0</v>
      </c>
      <c r="AA33" s="4">
        <v>30.0</v>
      </c>
      <c r="AB33" s="4">
        <v>10.0</v>
      </c>
    </row>
    <row r="34" ht="12.75" customHeight="1">
      <c r="A34" s="16" t="s">
        <v>52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18">
        <f>-10</f>
        <v>-10</v>
      </c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>
        <f t="shared" si="11"/>
        <v>-10</v>
      </c>
      <c r="X34" s="2"/>
      <c r="Y34" s="41" t="s">
        <v>44</v>
      </c>
      <c r="Z34" s="4">
        <v>50.0</v>
      </c>
      <c r="AA34" s="4">
        <v>30.0</v>
      </c>
      <c r="AB34" s="4">
        <v>10.0</v>
      </c>
    </row>
    <row r="35" ht="12.75" customHeight="1">
      <c r="A35" s="14" t="s">
        <v>53</v>
      </c>
      <c r="B35" s="8"/>
      <c r="C35" s="8"/>
      <c r="D35" s="8">
        <f>4</f>
        <v>4</v>
      </c>
      <c r="E35" s="8"/>
      <c r="F35" s="8"/>
      <c r="G35" s="11">
        <v>1.0</v>
      </c>
      <c r="H35" s="8"/>
      <c r="I35" s="8"/>
      <c r="J35" s="8"/>
      <c r="K35" s="8">
        <f>12</f>
        <v>12</v>
      </c>
      <c r="L35" s="8">
        <f>9</f>
        <v>9</v>
      </c>
      <c r="M35" s="8"/>
      <c r="N35" s="8">
        <f>2</f>
        <v>2</v>
      </c>
      <c r="O35" s="8"/>
      <c r="P35" s="8">
        <f>3</f>
        <v>3</v>
      </c>
      <c r="Q35" s="8">
        <f>7</f>
        <v>7</v>
      </c>
      <c r="R35" s="8"/>
      <c r="S35" s="8">
        <f>10</f>
        <v>10</v>
      </c>
      <c r="T35" s="8"/>
      <c r="U35" s="8">
        <f>8</f>
        <v>8</v>
      </c>
      <c r="V35" s="8"/>
      <c r="W35" s="8">
        <f t="shared" si="11"/>
        <v>56</v>
      </c>
      <c r="X35" s="2"/>
      <c r="Y35" s="42"/>
      <c r="Z35" s="4"/>
      <c r="AA35" s="5"/>
      <c r="AB35" s="5"/>
    </row>
    <row r="36" ht="12.75" customHeight="1">
      <c r="A36" s="4" t="s">
        <v>13</v>
      </c>
      <c r="B36" s="8">
        <f t="shared" ref="B36:W36" si="12">SUM(B27:B35)</f>
        <v>14</v>
      </c>
      <c r="C36" s="8">
        <f t="shared" si="12"/>
        <v>34</v>
      </c>
      <c r="D36" s="8">
        <f t="shared" si="12"/>
        <v>9</v>
      </c>
      <c r="E36" s="8">
        <f t="shared" si="12"/>
        <v>34</v>
      </c>
      <c r="F36" s="8">
        <f t="shared" si="12"/>
        <v>38</v>
      </c>
      <c r="G36" s="8">
        <f t="shared" si="12"/>
        <v>11</v>
      </c>
      <c r="H36" s="8">
        <f t="shared" si="12"/>
        <v>10</v>
      </c>
      <c r="I36" s="8">
        <f t="shared" si="12"/>
        <v>31</v>
      </c>
      <c r="J36" s="8">
        <f t="shared" si="12"/>
        <v>10</v>
      </c>
      <c r="K36" s="8">
        <f t="shared" si="12"/>
        <v>47</v>
      </c>
      <c r="L36" s="8">
        <f t="shared" si="12"/>
        <v>24</v>
      </c>
      <c r="M36" s="8">
        <f t="shared" si="12"/>
        <v>60</v>
      </c>
      <c r="N36" s="8">
        <f t="shared" si="12"/>
        <v>21</v>
      </c>
      <c r="O36" s="8">
        <f t="shared" si="12"/>
        <v>10</v>
      </c>
      <c r="P36" s="8">
        <f t="shared" si="12"/>
        <v>10</v>
      </c>
      <c r="Q36" s="8">
        <f t="shared" si="12"/>
        <v>17</v>
      </c>
      <c r="R36" s="8">
        <f t="shared" si="12"/>
        <v>25</v>
      </c>
      <c r="S36" s="8">
        <f t="shared" si="12"/>
        <v>10</v>
      </c>
      <c r="T36" s="8">
        <f t="shared" si="12"/>
        <v>30</v>
      </c>
      <c r="U36" s="8">
        <f t="shared" si="12"/>
        <v>18</v>
      </c>
      <c r="V36" s="8">
        <f t="shared" si="12"/>
        <v>10</v>
      </c>
      <c r="W36" s="8">
        <f t="shared" si="12"/>
        <v>523</v>
      </c>
      <c r="X36" s="2"/>
      <c r="Y36" s="45"/>
      <c r="Z36" s="37"/>
      <c r="AA36" s="37"/>
      <c r="AB36" s="37"/>
    </row>
    <row r="37" ht="12.75" customHeight="1">
      <c r="A37" s="4" t="s">
        <v>14</v>
      </c>
      <c r="B37" s="8">
        <f>B36</f>
        <v>14</v>
      </c>
      <c r="C37" s="8">
        <f t="shared" ref="C37:V37" si="13">B37+C36</f>
        <v>48</v>
      </c>
      <c r="D37" s="8">
        <f t="shared" si="13"/>
        <v>57</v>
      </c>
      <c r="E37" s="8">
        <f t="shared" si="13"/>
        <v>91</v>
      </c>
      <c r="F37" s="8">
        <f t="shared" si="13"/>
        <v>129</v>
      </c>
      <c r="G37" s="8">
        <f t="shared" si="13"/>
        <v>140</v>
      </c>
      <c r="H37" s="8">
        <f t="shared" si="13"/>
        <v>150</v>
      </c>
      <c r="I37" s="8">
        <f t="shared" si="13"/>
        <v>181</v>
      </c>
      <c r="J37" s="8">
        <f t="shared" si="13"/>
        <v>191</v>
      </c>
      <c r="K37" s="8">
        <f t="shared" si="13"/>
        <v>238</v>
      </c>
      <c r="L37" s="8">
        <f t="shared" si="13"/>
        <v>262</v>
      </c>
      <c r="M37" s="8">
        <f t="shared" si="13"/>
        <v>322</v>
      </c>
      <c r="N37" s="8">
        <f t="shared" si="13"/>
        <v>343</v>
      </c>
      <c r="O37" s="8">
        <f t="shared" si="13"/>
        <v>353</v>
      </c>
      <c r="P37" s="8">
        <f t="shared" si="13"/>
        <v>363</v>
      </c>
      <c r="Q37" s="8">
        <f t="shared" si="13"/>
        <v>380</v>
      </c>
      <c r="R37" s="8">
        <f t="shared" si="13"/>
        <v>405</v>
      </c>
      <c r="S37" s="8">
        <f t="shared" si="13"/>
        <v>415</v>
      </c>
      <c r="T37" s="8">
        <f t="shared" si="13"/>
        <v>445</v>
      </c>
      <c r="U37" s="8">
        <f t="shared" si="13"/>
        <v>463</v>
      </c>
      <c r="V37" s="8">
        <f t="shared" si="13"/>
        <v>473</v>
      </c>
      <c r="W37" s="8">
        <f>W36</f>
        <v>523</v>
      </c>
      <c r="X37" s="2"/>
      <c r="Y37" s="46"/>
      <c r="Z37" s="4"/>
      <c r="AA37" s="4"/>
      <c r="AB37" s="4"/>
    </row>
    <row r="38" ht="12.75" customHeight="1">
      <c r="A38" s="21" t="s">
        <v>54</v>
      </c>
      <c r="B38" s="8">
        <v>1.0</v>
      </c>
      <c r="C38" s="8">
        <v>2.0</v>
      </c>
      <c r="D38" s="8">
        <v>3.0</v>
      </c>
      <c r="E38" s="8">
        <v>4.0</v>
      </c>
      <c r="F38" s="8">
        <v>5.0</v>
      </c>
      <c r="G38" s="8">
        <v>6.0</v>
      </c>
      <c r="H38" s="8">
        <v>7.0</v>
      </c>
      <c r="I38" s="8">
        <v>8.0</v>
      </c>
      <c r="J38" s="8">
        <v>9.0</v>
      </c>
      <c r="K38" s="8">
        <v>10.0</v>
      </c>
      <c r="L38" s="8">
        <v>11.0</v>
      </c>
      <c r="M38" s="8">
        <v>12.0</v>
      </c>
      <c r="N38" s="8">
        <v>13.0</v>
      </c>
      <c r="O38" s="8">
        <v>14.0</v>
      </c>
      <c r="P38" s="8">
        <v>15.0</v>
      </c>
      <c r="Q38" s="8">
        <v>16.0</v>
      </c>
      <c r="R38" s="8">
        <v>17.0</v>
      </c>
      <c r="S38" s="8">
        <v>18.0</v>
      </c>
      <c r="T38" s="8">
        <v>19.0</v>
      </c>
      <c r="U38" s="8">
        <v>20.0</v>
      </c>
      <c r="V38" s="8">
        <v>21.0</v>
      </c>
      <c r="W38" s="8" t="s">
        <v>3</v>
      </c>
      <c r="X38" s="2"/>
      <c r="Y38" s="47"/>
      <c r="Z38" s="4"/>
      <c r="AA38" s="4"/>
      <c r="AB38" s="4"/>
    </row>
    <row r="39" ht="12.75" customHeight="1">
      <c r="A39" s="16" t="s">
        <v>55</v>
      </c>
      <c r="B39" s="8"/>
      <c r="C39" s="8"/>
      <c r="D39" s="8"/>
      <c r="E39" s="8"/>
      <c r="F39" s="8"/>
      <c r="G39" s="8"/>
      <c r="H39" s="8"/>
      <c r="I39" s="8">
        <f>16</f>
        <v>16</v>
      </c>
      <c r="J39" s="8"/>
      <c r="K39" s="8"/>
      <c r="L39" s="8"/>
      <c r="M39" s="8">
        <f>14</f>
        <v>14</v>
      </c>
      <c r="N39" s="8"/>
      <c r="O39" s="18">
        <f>-10</f>
        <v>-10</v>
      </c>
      <c r="P39" s="18"/>
      <c r="Q39" s="18"/>
      <c r="R39" s="18"/>
      <c r="S39" s="18"/>
      <c r="T39" s="18"/>
      <c r="U39" s="18"/>
      <c r="V39" s="18"/>
      <c r="W39" s="18">
        <f>SUM(B39:V39)</f>
        <v>20</v>
      </c>
      <c r="X39" s="2"/>
      <c r="Y39" s="21"/>
      <c r="Z39" s="4"/>
      <c r="AA39" s="4"/>
      <c r="AB39" s="4"/>
    </row>
    <row r="40" ht="12.75" customHeight="1">
      <c r="A40" s="14" t="s">
        <v>56</v>
      </c>
      <c r="B40" s="11">
        <v>5.0</v>
      </c>
      <c r="C40" s="8"/>
      <c r="D40" s="8">
        <f>6</f>
        <v>6</v>
      </c>
      <c r="E40" s="8">
        <f>1</f>
        <v>1</v>
      </c>
      <c r="F40" s="8"/>
      <c r="G40" s="8">
        <f>20+6</f>
        <v>26</v>
      </c>
      <c r="H40" s="8">
        <f>9+6</f>
        <v>15</v>
      </c>
      <c r="I40" s="11">
        <v>6.0</v>
      </c>
      <c r="J40" s="11">
        <v>6.0</v>
      </c>
      <c r="K40" s="8">
        <f>6+3</f>
        <v>9</v>
      </c>
      <c r="L40" s="8">
        <f>12+3</f>
        <v>15</v>
      </c>
      <c r="M40" s="11">
        <v>3.0</v>
      </c>
      <c r="N40" s="8">
        <f>3+3</f>
        <v>6</v>
      </c>
      <c r="O40" s="8">
        <f>6+5</f>
        <v>11</v>
      </c>
      <c r="P40" s="8">
        <f>10+5</f>
        <v>15</v>
      </c>
      <c r="Q40" s="8">
        <f>20+5</f>
        <v>25</v>
      </c>
      <c r="R40" s="11">
        <v>5.0</v>
      </c>
      <c r="S40" s="8">
        <f>20+10</f>
        <v>30</v>
      </c>
      <c r="T40" s="11">
        <v>10.0</v>
      </c>
      <c r="U40" s="8">
        <f>20+10</f>
        <v>30</v>
      </c>
      <c r="V40" s="11">
        <v>10.0</v>
      </c>
      <c r="W40" s="8">
        <f>SUM(B40:V40)+60+10</f>
        <v>304</v>
      </c>
      <c r="X40" s="2"/>
      <c r="Y40" s="48"/>
      <c r="Z40" s="4"/>
      <c r="AA40" s="4"/>
      <c r="AB40" s="4"/>
    </row>
    <row r="41" ht="12.75" customHeight="1">
      <c r="A41" s="14" t="s">
        <v>57</v>
      </c>
      <c r="B41" s="8"/>
      <c r="C41" s="8"/>
      <c r="D41" s="8"/>
      <c r="E41" s="8"/>
      <c r="F41" s="8"/>
      <c r="G41" s="11">
        <v>3.0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>
        <f t="shared" ref="W41:W47" si="14">SUM(B41:V41)</f>
        <v>3</v>
      </c>
      <c r="X41" s="2"/>
      <c r="Y41" s="42"/>
      <c r="Z41" s="4"/>
      <c r="AA41" s="5"/>
      <c r="AB41" s="5"/>
    </row>
    <row r="42" ht="12.75" customHeight="1">
      <c r="A42" s="16" t="s">
        <v>58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8">
        <f>-10</f>
        <v>-10</v>
      </c>
      <c r="O42" s="18"/>
      <c r="P42" s="18"/>
      <c r="Q42" s="18"/>
      <c r="R42" s="18"/>
      <c r="S42" s="18"/>
      <c r="T42" s="18"/>
      <c r="U42" s="18"/>
      <c r="V42" s="18"/>
      <c r="W42" s="18">
        <f t="shared" si="14"/>
        <v>-10</v>
      </c>
      <c r="X42" s="2"/>
      <c r="Y42" s="5"/>
      <c r="Z42" s="5"/>
      <c r="AA42" s="5"/>
      <c r="AB42" s="5"/>
    </row>
    <row r="43" ht="12.75" customHeight="1">
      <c r="A43" s="14" t="s">
        <v>59</v>
      </c>
      <c r="B43" s="8"/>
      <c r="C43" s="8"/>
      <c r="D43" s="8"/>
      <c r="E43" s="8"/>
      <c r="F43" s="8"/>
      <c r="G43" s="8"/>
      <c r="H43" s="8"/>
      <c r="I43" s="8"/>
      <c r="J43" s="15">
        <f>25+6</f>
        <v>31</v>
      </c>
      <c r="K43" s="8">
        <f>1+6</f>
        <v>7</v>
      </c>
      <c r="L43" s="8">
        <f>2+6</f>
        <v>8</v>
      </c>
      <c r="M43" s="11">
        <v>6.0</v>
      </c>
      <c r="N43" s="11">
        <v>6.0</v>
      </c>
      <c r="O43" s="11">
        <v>3.0</v>
      </c>
      <c r="P43" s="8"/>
      <c r="Q43" s="8"/>
      <c r="R43" s="8"/>
      <c r="S43" s="8"/>
      <c r="T43" s="8"/>
      <c r="U43" s="8"/>
      <c r="V43" s="8"/>
      <c r="W43" s="8">
        <f t="shared" si="14"/>
        <v>61</v>
      </c>
      <c r="X43" s="2"/>
      <c r="Y43" s="45"/>
      <c r="Z43" s="1"/>
      <c r="AA43" s="5"/>
      <c r="AB43" s="5"/>
    </row>
    <row r="44" ht="12.75" customHeight="1">
      <c r="A44" s="14" t="s">
        <v>60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>
        <f t="shared" si="14"/>
        <v>0</v>
      </c>
      <c r="X44" s="2"/>
      <c r="Y44" s="45"/>
      <c r="Z44" s="1"/>
      <c r="AA44" s="5"/>
      <c r="AB44" s="5"/>
    </row>
    <row r="45" ht="12.75" customHeight="1">
      <c r="A45" s="14" t="s">
        <v>61</v>
      </c>
      <c r="B45" s="8"/>
      <c r="C45" s="8">
        <f>5</f>
        <v>5</v>
      </c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>
        <f t="shared" si="14"/>
        <v>5</v>
      </c>
      <c r="X45" s="2"/>
      <c r="Y45" s="45"/>
      <c r="Z45" s="1"/>
      <c r="AA45" s="5"/>
      <c r="AB45" s="5"/>
    </row>
    <row r="46" ht="12.75" customHeight="1">
      <c r="A46" s="14" t="s">
        <v>62</v>
      </c>
      <c r="B46" s="8"/>
      <c r="C46" s="8"/>
      <c r="D46" s="8"/>
      <c r="E46" s="8"/>
      <c r="F46" s="8"/>
      <c r="G46" s="8">
        <f>7</f>
        <v>7</v>
      </c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>
        <f t="shared" si="14"/>
        <v>7</v>
      </c>
      <c r="X46" s="2"/>
      <c r="Y46" s="45"/>
      <c r="Z46" s="1"/>
      <c r="AA46" s="5"/>
      <c r="AB46" s="5"/>
    </row>
    <row r="47" ht="12.75" customHeight="1">
      <c r="A47" s="14" t="s">
        <v>63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>
        <f>1</f>
        <v>1</v>
      </c>
      <c r="U47" s="8"/>
      <c r="V47" s="8"/>
      <c r="W47" s="8">
        <f t="shared" si="14"/>
        <v>1</v>
      </c>
      <c r="X47" s="2"/>
      <c r="Y47" s="45"/>
      <c r="Z47" s="1"/>
      <c r="AA47" s="5"/>
      <c r="AB47" s="5"/>
    </row>
    <row r="48" ht="12.75" customHeight="1">
      <c r="A48" s="4" t="s">
        <v>13</v>
      </c>
      <c r="B48" s="8">
        <f t="shared" ref="B48:W48" si="15">SUM(B39:B47)</f>
        <v>5</v>
      </c>
      <c r="C48" s="8">
        <f t="shared" si="15"/>
        <v>5</v>
      </c>
      <c r="D48" s="8">
        <f t="shared" si="15"/>
        <v>6</v>
      </c>
      <c r="E48" s="8">
        <f t="shared" si="15"/>
        <v>1</v>
      </c>
      <c r="F48" s="8">
        <f t="shared" si="15"/>
        <v>0</v>
      </c>
      <c r="G48" s="8">
        <f t="shared" si="15"/>
        <v>36</v>
      </c>
      <c r="H48" s="8">
        <f t="shared" si="15"/>
        <v>15</v>
      </c>
      <c r="I48" s="8">
        <f t="shared" si="15"/>
        <v>22</v>
      </c>
      <c r="J48" s="8">
        <f t="shared" si="15"/>
        <v>37</v>
      </c>
      <c r="K48" s="8">
        <f t="shared" si="15"/>
        <v>16</v>
      </c>
      <c r="L48" s="8">
        <f t="shared" si="15"/>
        <v>23</v>
      </c>
      <c r="M48" s="8">
        <f t="shared" si="15"/>
        <v>23</v>
      </c>
      <c r="N48" s="8">
        <f t="shared" si="15"/>
        <v>2</v>
      </c>
      <c r="O48" s="8">
        <f t="shared" si="15"/>
        <v>4</v>
      </c>
      <c r="P48" s="8">
        <f t="shared" si="15"/>
        <v>15</v>
      </c>
      <c r="Q48" s="8">
        <f t="shared" si="15"/>
        <v>25</v>
      </c>
      <c r="R48" s="8">
        <f t="shared" si="15"/>
        <v>5</v>
      </c>
      <c r="S48" s="8">
        <f t="shared" si="15"/>
        <v>30</v>
      </c>
      <c r="T48" s="8">
        <f t="shared" si="15"/>
        <v>11</v>
      </c>
      <c r="U48" s="8">
        <f t="shared" si="15"/>
        <v>30</v>
      </c>
      <c r="V48" s="8">
        <f t="shared" si="15"/>
        <v>10</v>
      </c>
      <c r="W48" s="8">
        <f t="shared" si="15"/>
        <v>391</v>
      </c>
      <c r="X48" s="2"/>
      <c r="Y48" s="45"/>
      <c r="Z48" s="1"/>
      <c r="AA48" s="5"/>
      <c r="AB48" s="5"/>
    </row>
    <row r="49" ht="12.75" customHeight="1">
      <c r="A49" s="4" t="s">
        <v>14</v>
      </c>
      <c r="B49" s="8">
        <f>B48</f>
        <v>5</v>
      </c>
      <c r="C49" s="8">
        <f t="shared" ref="C49:V49" si="16">B49+C48</f>
        <v>10</v>
      </c>
      <c r="D49" s="8">
        <f t="shared" si="16"/>
        <v>16</v>
      </c>
      <c r="E49" s="8">
        <f t="shared" si="16"/>
        <v>17</v>
      </c>
      <c r="F49" s="8">
        <f t="shared" si="16"/>
        <v>17</v>
      </c>
      <c r="G49" s="8">
        <f t="shared" si="16"/>
        <v>53</v>
      </c>
      <c r="H49" s="8">
        <f t="shared" si="16"/>
        <v>68</v>
      </c>
      <c r="I49" s="8">
        <f t="shared" si="16"/>
        <v>90</v>
      </c>
      <c r="J49" s="8">
        <f t="shared" si="16"/>
        <v>127</v>
      </c>
      <c r="K49" s="8">
        <f t="shared" si="16"/>
        <v>143</v>
      </c>
      <c r="L49" s="8">
        <f t="shared" si="16"/>
        <v>166</v>
      </c>
      <c r="M49" s="8">
        <f t="shared" si="16"/>
        <v>189</v>
      </c>
      <c r="N49" s="8">
        <f t="shared" si="16"/>
        <v>191</v>
      </c>
      <c r="O49" s="8">
        <f t="shared" si="16"/>
        <v>195</v>
      </c>
      <c r="P49" s="8">
        <f t="shared" si="16"/>
        <v>210</v>
      </c>
      <c r="Q49" s="8">
        <f t="shared" si="16"/>
        <v>235</v>
      </c>
      <c r="R49" s="8">
        <f t="shared" si="16"/>
        <v>240</v>
      </c>
      <c r="S49" s="8">
        <f t="shared" si="16"/>
        <v>270</v>
      </c>
      <c r="T49" s="8">
        <f t="shared" si="16"/>
        <v>281</v>
      </c>
      <c r="U49" s="8">
        <f t="shared" si="16"/>
        <v>311</v>
      </c>
      <c r="V49" s="8">
        <f t="shared" si="16"/>
        <v>321</v>
      </c>
      <c r="W49" s="8">
        <f>W48</f>
        <v>391</v>
      </c>
      <c r="X49" s="2"/>
      <c r="Y49" s="45"/>
      <c r="Z49" s="1"/>
      <c r="AA49" s="5"/>
      <c r="AB49" s="5"/>
    </row>
    <row r="50" ht="12.75" customHeight="1">
      <c r="A50" s="21" t="s">
        <v>64</v>
      </c>
      <c r="B50" s="8">
        <v>1.0</v>
      </c>
      <c r="C50" s="8">
        <v>2.0</v>
      </c>
      <c r="D50" s="8">
        <v>3.0</v>
      </c>
      <c r="E50" s="8">
        <v>4.0</v>
      </c>
      <c r="F50" s="8">
        <v>5.0</v>
      </c>
      <c r="G50" s="8">
        <v>6.0</v>
      </c>
      <c r="H50" s="8">
        <v>7.0</v>
      </c>
      <c r="I50" s="8">
        <v>8.0</v>
      </c>
      <c r="J50" s="7">
        <v>9.0</v>
      </c>
      <c r="K50" s="8">
        <v>10.0</v>
      </c>
      <c r="L50" s="8">
        <v>11.0</v>
      </c>
      <c r="M50" s="8">
        <v>12.0</v>
      </c>
      <c r="N50" s="8">
        <v>13.0</v>
      </c>
      <c r="O50" s="7">
        <v>14.0</v>
      </c>
      <c r="P50" s="8">
        <v>15.0</v>
      </c>
      <c r="Q50" s="8">
        <v>16.0</v>
      </c>
      <c r="R50" s="8">
        <v>17.0</v>
      </c>
      <c r="S50" s="8">
        <v>18.0</v>
      </c>
      <c r="T50" s="8">
        <v>19.0</v>
      </c>
      <c r="U50" s="8">
        <v>20.0</v>
      </c>
      <c r="V50" s="8">
        <v>21.0</v>
      </c>
      <c r="W50" s="8" t="s">
        <v>3</v>
      </c>
      <c r="X50" s="2"/>
      <c r="Y50" s="45"/>
      <c r="Z50" s="1"/>
      <c r="AA50" s="5"/>
      <c r="AB50" s="5"/>
    </row>
    <row r="51" ht="12.75" customHeight="1">
      <c r="A51" s="14" t="s">
        <v>65</v>
      </c>
      <c r="B51" s="8"/>
      <c r="C51" s="8"/>
      <c r="D51" s="8">
        <f>16</f>
        <v>16</v>
      </c>
      <c r="E51" s="8"/>
      <c r="F51" s="8"/>
      <c r="G51" s="8">
        <f>14+3</f>
        <v>17</v>
      </c>
      <c r="H51" s="8">
        <f>2+3</f>
        <v>5</v>
      </c>
      <c r="I51" s="11">
        <v>3.0</v>
      </c>
      <c r="J51" s="8">
        <f>3</f>
        <v>3</v>
      </c>
      <c r="K51" s="8"/>
      <c r="L51" s="8">
        <f>16</f>
        <v>16</v>
      </c>
      <c r="M51" s="8"/>
      <c r="N51" s="8">
        <f t="shared" ref="N51:O51" si="17">5</f>
        <v>5</v>
      </c>
      <c r="O51" s="8">
        <f t="shared" si="17"/>
        <v>5</v>
      </c>
      <c r="P51" s="8">
        <f>16+3</f>
        <v>19</v>
      </c>
      <c r="Q51" s="8">
        <f>12</f>
        <v>12</v>
      </c>
      <c r="R51" s="8"/>
      <c r="S51" s="8">
        <f>14</f>
        <v>14</v>
      </c>
      <c r="T51" s="8"/>
      <c r="U51" s="8">
        <f>14</f>
        <v>14</v>
      </c>
      <c r="V51" s="8"/>
      <c r="W51" s="8">
        <f t="shared" ref="W51:W59" si="18">SUM(B51:V51)</f>
        <v>129</v>
      </c>
      <c r="X51" s="2"/>
      <c r="Y51" s="45"/>
      <c r="Z51" s="1"/>
      <c r="AA51" s="5"/>
      <c r="AB51" s="5"/>
    </row>
    <row r="52" ht="12.75" customHeight="1">
      <c r="A52" s="16" t="s">
        <v>66</v>
      </c>
      <c r="B52" s="8"/>
      <c r="C52" s="11">
        <v>10.0</v>
      </c>
      <c r="D52" s="8">
        <f>3+10</f>
        <v>13</v>
      </c>
      <c r="E52" s="11">
        <v>10.0</v>
      </c>
      <c r="F52" s="11">
        <v>10.0</v>
      </c>
      <c r="G52" s="8">
        <f>12+10</f>
        <v>22</v>
      </c>
      <c r="H52" s="8">
        <f>4+10</f>
        <v>14</v>
      </c>
      <c r="I52" s="11">
        <v>10.0</v>
      </c>
      <c r="J52" s="7">
        <f>2+15</f>
        <v>17</v>
      </c>
      <c r="K52" s="8"/>
      <c r="L52" s="18">
        <f>-10</f>
        <v>-10</v>
      </c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>
        <f t="shared" si="18"/>
        <v>96</v>
      </c>
      <c r="X52" s="2"/>
      <c r="Y52" s="45"/>
      <c r="Z52" s="1"/>
      <c r="AA52" s="5"/>
      <c r="AB52" s="5"/>
    </row>
    <row r="53" ht="12.75" customHeight="1">
      <c r="A53" s="14" t="s">
        <v>67</v>
      </c>
      <c r="B53" s="8"/>
      <c r="C53" s="8"/>
      <c r="D53" s="8">
        <f>20+3</f>
        <v>23</v>
      </c>
      <c r="E53" s="8">
        <f>12</f>
        <v>12</v>
      </c>
      <c r="F53" s="8"/>
      <c r="G53" s="8"/>
      <c r="H53" s="8">
        <f>10</f>
        <v>10</v>
      </c>
      <c r="I53" s="8"/>
      <c r="J53" s="8"/>
      <c r="K53" s="8"/>
      <c r="L53" s="8">
        <f>8</f>
        <v>8</v>
      </c>
      <c r="M53" s="8"/>
      <c r="N53" s="8">
        <f>7</f>
        <v>7</v>
      </c>
      <c r="O53" s="8">
        <f>1</f>
        <v>1</v>
      </c>
      <c r="P53" s="8">
        <f t="shared" ref="P53:Q53" si="19">9</f>
        <v>9</v>
      </c>
      <c r="Q53" s="8">
        <f t="shared" si="19"/>
        <v>9</v>
      </c>
      <c r="R53" s="8"/>
      <c r="S53" s="8">
        <f>4</f>
        <v>4</v>
      </c>
      <c r="T53" s="8"/>
      <c r="U53" s="8">
        <f>5</f>
        <v>5</v>
      </c>
      <c r="V53" s="8"/>
      <c r="W53" s="8">
        <f t="shared" si="18"/>
        <v>88</v>
      </c>
      <c r="X53" s="2"/>
      <c r="Y53" s="45"/>
      <c r="Z53" s="1"/>
      <c r="AA53" s="5"/>
      <c r="AB53" s="5"/>
    </row>
    <row r="54" ht="12.75" customHeight="1">
      <c r="A54" s="14" t="s">
        <v>68</v>
      </c>
      <c r="B54" s="8"/>
      <c r="C54" s="8"/>
      <c r="D54" s="8"/>
      <c r="E54" s="8"/>
      <c r="F54" s="8"/>
      <c r="G54" s="8"/>
      <c r="H54" s="8">
        <f>20</f>
        <v>20</v>
      </c>
      <c r="I54" s="8"/>
      <c r="J54" s="8">
        <f>9</f>
        <v>9</v>
      </c>
      <c r="K54" s="8"/>
      <c r="L54" s="8"/>
      <c r="M54" s="8"/>
      <c r="N54" s="8"/>
      <c r="O54" s="15">
        <f>25</f>
        <v>25</v>
      </c>
      <c r="P54" s="8"/>
      <c r="Q54" s="8">
        <f>6</f>
        <v>6</v>
      </c>
      <c r="R54" s="8"/>
      <c r="S54" s="8"/>
      <c r="T54" s="8"/>
      <c r="U54" s="8"/>
      <c r="V54" s="8"/>
      <c r="W54" s="8">
        <f t="shared" si="18"/>
        <v>60</v>
      </c>
      <c r="X54" s="2"/>
      <c r="Y54" s="2"/>
      <c r="Z54" s="1"/>
      <c r="AA54" s="5"/>
      <c r="AB54" s="5"/>
    </row>
    <row r="55" ht="12.75" customHeight="1">
      <c r="A55" s="16" t="s">
        <v>69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8">
        <f>-10</f>
        <v>-10</v>
      </c>
      <c r="O55" s="18"/>
      <c r="P55" s="18"/>
      <c r="Q55" s="18"/>
      <c r="R55" s="18"/>
      <c r="S55" s="18"/>
      <c r="T55" s="18"/>
      <c r="U55" s="18"/>
      <c r="V55" s="18"/>
      <c r="W55" s="18">
        <f t="shared" si="18"/>
        <v>-10</v>
      </c>
      <c r="X55" s="2"/>
      <c r="Y55" s="45"/>
      <c r="Z55" s="1"/>
      <c r="AA55" s="5"/>
      <c r="AB55" s="5"/>
    </row>
    <row r="56" ht="12.75" customHeight="1">
      <c r="A56" s="14" t="s">
        <v>70</v>
      </c>
      <c r="B56" s="8"/>
      <c r="C56" s="8"/>
      <c r="D56" s="8">
        <f>1</f>
        <v>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>
        <f>8</f>
        <v>8</v>
      </c>
      <c r="P56" s="8"/>
      <c r="Q56" s="8"/>
      <c r="R56" s="8"/>
      <c r="S56" s="8"/>
      <c r="T56" s="8"/>
      <c r="U56" s="8"/>
      <c r="V56" s="8"/>
      <c r="W56" s="8">
        <f t="shared" si="18"/>
        <v>9</v>
      </c>
      <c r="X56" s="2"/>
      <c r="Y56" s="45"/>
      <c r="Z56" s="1"/>
      <c r="AA56" s="5"/>
      <c r="AB56" s="5"/>
    </row>
    <row r="57" ht="12.75" customHeight="1">
      <c r="A57" s="14" t="s">
        <v>71</v>
      </c>
      <c r="B57" s="8"/>
      <c r="C57" s="8"/>
      <c r="D57" s="8"/>
      <c r="E57" s="8"/>
      <c r="F57" s="8"/>
      <c r="G57" s="8"/>
      <c r="H57" s="8"/>
      <c r="I57" s="8"/>
      <c r="J57" s="8">
        <f>16</f>
        <v>16</v>
      </c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>
        <f t="shared" si="18"/>
        <v>16</v>
      </c>
      <c r="X57" s="2"/>
      <c r="Y57" s="45"/>
      <c r="Z57" s="1"/>
      <c r="AA57" s="5"/>
      <c r="AB57" s="5"/>
    </row>
    <row r="58" ht="12.75" customHeight="1">
      <c r="A58" s="14" t="s">
        <v>72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>
        <f>1</f>
        <v>1</v>
      </c>
      <c r="N58" s="8"/>
      <c r="O58" s="8"/>
      <c r="P58" s="8"/>
      <c r="Q58" s="8"/>
      <c r="R58" s="8"/>
      <c r="S58" s="8"/>
      <c r="T58" s="8"/>
      <c r="U58" s="8"/>
      <c r="V58" s="11">
        <v>4.0</v>
      </c>
      <c r="W58" s="8">
        <f t="shared" si="18"/>
        <v>5</v>
      </c>
      <c r="X58" s="2"/>
      <c r="Y58" s="45"/>
      <c r="Z58" s="1"/>
      <c r="AA58" s="5"/>
      <c r="AB58" s="5"/>
    </row>
    <row r="59" ht="12.75" customHeight="1">
      <c r="A59" s="14" t="s">
        <v>73</v>
      </c>
      <c r="B59" s="11">
        <v>14.0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>
        <f t="shared" si="18"/>
        <v>14</v>
      </c>
      <c r="X59" s="2"/>
      <c r="Y59" s="45"/>
      <c r="Z59" s="1"/>
      <c r="AA59" s="5"/>
      <c r="AB59" s="5"/>
    </row>
    <row r="60" ht="12.75" customHeight="1">
      <c r="A60" s="4" t="s">
        <v>13</v>
      </c>
      <c r="B60" s="8">
        <f t="shared" ref="B60:W60" si="20">SUM(B51:B59)</f>
        <v>14</v>
      </c>
      <c r="C60" s="8">
        <f t="shared" si="20"/>
        <v>10</v>
      </c>
      <c r="D60" s="8">
        <f t="shared" si="20"/>
        <v>53</v>
      </c>
      <c r="E60" s="8">
        <f t="shared" si="20"/>
        <v>22</v>
      </c>
      <c r="F60" s="8">
        <f t="shared" si="20"/>
        <v>10</v>
      </c>
      <c r="G60" s="8">
        <f t="shared" si="20"/>
        <v>39</v>
      </c>
      <c r="H60" s="8">
        <f t="shared" si="20"/>
        <v>49</v>
      </c>
      <c r="I60" s="8">
        <f t="shared" si="20"/>
        <v>13</v>
      </c>
      <c r="J60" s="8">
        <f t="shared" si="20"/>
        <v>45</v>
      </c>
      <c r="K60" s="8">
        <f t="shared" si="20"/>
        <v>0</v>
      </c>
      <c r="L60" s="8">
        <f t="shared" si="20"/>
        <v>14</v>
      </c>
      <c r="M60" s="8">
        <f t="shared" si="20"/>
        <v>1</v>
      </c>
      <c r="N60" s="8">
        <f t="shared" si="20"/>
        <v>2</v>
      </c>
      <c r="O60" s="8">
        <f t="shared" si="20"/>
        <v>39</v>
      </c>
      <c r="P60" s="8">
        <f t="shared" si="20"/>
        <v>28</v>
      </c>
      <c r="Q60" s="8">
        <f t="shared" si="20"/>
        <v>27</v>
      </c>
      <c r="R60" s="8">
        <f t="shared" si="20"/>
        <v>0</v>
      </c>
      <c r="S60" s="8">
        <f t="shared" si="20"/>
        <v>18</v>
      </c>
      <c r="T60" s="8">
        <f t="shared" si="20"/>
        <v>0</v>
      </c>
      <c r="U60" s="8">
        <f t="shared" si="20"/>
        <v>19</v>
      </c>
      <c r="V60" s="8">
        <f t="shared" si="20"/>
        <v>4</v>
      </c>
      <c r="W60" s="8">
        <f t="shared" si="20"/>
        <v>407</v>
      </c>
      <c r="X60" s="2"/>
      <c r="Y60" s="45"/>
      <c r="Z60" s="1"/>
      <c r="AA60" s="5"/>
      <c r="AB60" s="5"/>
    </row>
    <row r="61" ht="12.75" customHeight="1">
      <c r="A61" s="4" t="s">
        <v>14</v>
      </c>
      <c r="B61" s="8">
        <f>B60</f>
        <v>14</v>
      </c>
      <c r="C61" s="8">
        <f t="shared" ref="C61:V61" si="21">B61+C60</f>
        <v>24</v>
      </c>
      <c r="D61" s="8">
        <f t="shared" si="21"/>
        <v>77</v>
      </c>
      <c r="E61" s="8">
        <f t="shared" si="21"/>
        <v>99</v>
      </c>
      <c r="F61" s="8">
        <f t="shared" si="21"/>
        <v>109</v>
      </c>
      <c r="G61" s="8">
        <f t="shared" si="21"/>
        <v>148</v>
      </c>
      <c r="H61" s="8">
        <f t="shared" si="21"/>
        <v>197</v>
      </c>
      <c r="I61" s="8">
        <f t="shared" si="21"/>
        <v>210</v>
      </c>
      <c r="J61" s="8">
        <f t="shared" si="21"/>
        <v>255</v>
      </c>
      <c r="K61" s="8">
        <f t="shared" si="21"/>
        <v>255</v>
      </c>
      <c r="L61" s="8">
        <f t="shared" si="21"/>
        <v>269</v>
      </c>
      <c r="M61" s="8">
        <f t="shared" si="21"/>
        <v>270</v>
      </c>
      <c r="N61" s="8">
        <f t="shared" si="21"/>
        <v>272</v>
      </c>
      <c r="O61" s="8">
        <f t="shared" si="21"/>
        <v>311</v>
      </c>
      <c r="P61" s="8">
        <f t="shared" si="21"/>
        <v>339</v>
      </c>
      <c r="Q61" s="8">
        <f t="shared" si="21"/>
        <v>366</v>
      </c>
      <c r="R61" s="8">
        <f t="shared" si="21"/>
        <v>366</v>
      </c>
      <c r="S61" s="8">
        <f t="shared" si="21"/>
        <v>384</v>
      </c>
      <c r="T61" s="8">
        <f t="shared" si="21"/>
        <v>384</v>
      </c>
      <c r="U61" s="8">
        <f t="shared" si="21"/>
        <v>403</v>
      </c>
      <c r="V61" s="8">
        <f t="shared" si="21"/>
        <v>407</v>
      </c>
      <c r="W61" s="8">
        <f>W60</f>
        <v>407</v>
      </c>
      <c r="X61" s="1"/>
      <c r="Y61" s="45"/>
      <c r="Z61" s="1"/>
      <c r="AA61" s="5"/>
      <c r="AB61" s="5"/>
    </row>
    <row r="62" ht="12.75" customHeight="1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1"/>
      <c r="Z62" s="1"/>
      <c r="AA62" s="5"/>
      <c r="AB62" s="5"/>
    </row>
    <row r="63" ht="12.75" customHeight="1">
      <c r="A63" s="4" t="s">
        <v>74</v>
      </c>
      <c r="B63" s="4" t="s">
        <v>75</v>
      </c>
      <c r="C63" s="1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1"/>
      <c r="Z63" s="1"/>
      <c r="AA63" s="5"/>
      <c r="AB63" s="5"/>
    </row>
    <row r="64" ht="12.75" customHeight="1">
      <c r="A64" s="4" t="str">
        <f>$A$2</f>
        <v>KALLE</v>
      </c>
      <c r="B64" s="1">
        <f>$W$12</f>
        <v>1466</v>
      </c>
      <c r="C64" s="4" t="s">
        <v>76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1"/>
      <c r="Z64" s="1"/>
      <c r="AA64" s="5"/>
      <c r="AB64" s="5"/>
    </row>
    <row r="65" ht="12.75" customHeight="1">
      <c r="A65" s="4" t="str">
        <f>$A$26</f>
        <v>LOMBO</v>
      </c>
      <c r="B65" s="1">
        <f>$W$36</f>
        <v>523</v>
      </c>
      <c r="C65" s="1">
        <f t="shared" ref="C65:C68" si="22">B64-B65</f>
        <v>943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1"/>
      <c r="Z65" s="1"/>
      <c r="AA65" s="5"/>
      <c r="AB65" s="5"/>
    </row>
    <row r="66" ht="12.75" customHeight="1">
      <c r="A66" s="4" t="str">
        <f>$A$50</f>
        <v>IASCHI</v>
      </c>
      <c r="B66" s="1">
        <f>$W$60</f>
        <v>407</v>
      </c>
      <c r="C66" s="1">
        <f t="shared" si="22"/>
        <v>116</v>
      </c>
      <c r="D66" s="2"/>
      <c r="E66" s="2"/>
      <c r="F66" s="2"/>
      <c r="G66" s="2"/>
      <c r="H66" s="2"/>
      <c r="I66" s="2"/>
      <c r="J66" s="4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1"/>
      <c r="Z66" s="1"/>
      <c r="AA66" s="5"/>
      <c r="AB66" s="5"/>
    </row>
    <row r="67" ht="12.75" customHeight="1">
      <c r="A67" s="4" t="str">
        <f>$A$14</f>
        <v>BONAZ</v>
      </c>
      <c r="B67" s="1">
        <f>$W$24</f>
        <v>403</v>
      </c>
      <c r="C67" s="1">
        <f t="shared" si="22"/>
        <v>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1"/>
      <c r="Z67" s="1"/>
      <c r="AA67" s="5"/>
      <c r="AB67" s="5"/>
    </row>
    <row r="68" ht="12.75" customHeight="1">
      <c r="A68" s="4" t="str">
        <f>$A$38</f>
        <v>MAFFO</v>
      </c>
      <c r="B68" s="1">
        <f>$W$48</f>
        <v>391</v>
      </c>
      <c r="C68" s="1">
        <f t="shared" si="22"/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1"/>
      <c r="Z68" s="1"/>
      <c r="AA68" s="5"/>
      <c r="AB68" s="5"/>
    </row>
    <row r="69" ht="12.75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  <c r="AA69" s="5"/>
      <c r="AB69" s="5"/>
    </row>
    <row r="70" ht="12.75" customHeight="1"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1"/>
      <c r="Y70" s="1"/>
      <c r="Z70" s="1"/>
      <c r="AA70" s="5"/>
      <c r="AB70" s="5"/>
    </row>
    <row r="71" ht="12.75" customHeight="1">
      <c r="A71" s="5"/>
      <c r="B71" s="5"/>
      <c r="C71" s="5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1"/>
      <c r="Y71" s="1"/>
      <c r="Z71" s="1"/>
      <c r="AA71" s="5"/>
      <c r="AB71" s="5"/>
    </row>
    <row r="72" ht="12.75" customHeight="1">
      <c r="A72" s="5"/>
      <c r="B72" s="5"/>
      <c r="C72" s="5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1"/>
      <c r="Y72" s="1"/>
      <c r="Z72" s="1"/>
      <c r="AA72" s="5"/>
      <c r="AB72" s="5"/>
    </row>
    <row r="73" ht="12.75" customHeight="1">
      <c r="A73" s="5"/>
      <c r="B73" s="5"/>
      <c r="C73" s="5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1"/>
      <c r="Y73" s="1"/>
      <c r="Z73" s="1"/>
      <c r="AA73" s="5"/>
      <c r="AB73" s="5"/>
    </row>
    <row r="74" ht="12.75" customHeight="1">
      <c r="A74" s="5"/>
      <c r="B74" s="5"/>
      <c r="C74" s="5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1"/>
      <c r="Y74" s="1"/>
      <c r="Z74" s="1"/>
      <c r="AA74" s="5"/>
      <c r="AB74" s="5"/>
    </row>
    <row r="75" ht="12.75" customHeight="1">
      <c r="A75" s="5"/>
      <c r="B75" s="5"/>
      <c r="C75" s="5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1"/>
      <c r="Y75" s="1"/>
      <c r="Z75" s="1"/>
      <c r="AA75" s="5"/>
      <c r="AB75" s="5"/>
    </row>
    <row r="76" ht="12.75" customHeight="1">
      <c r="A76" s="5"/>
      <c r="B76" s="5"/>
      <c r="C76" s="5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1"/>
      <c r="Y76" s="1"/>
      <c r="Z76" s="1"/>
      <c r="AA76" s="5"/>
      <c r="AB76" s="5"/>
    </row>
    <row r="77" ht="12.75" customHeight="1">
      <c r="A77" s="5"/>
      <c r="B77" s="5"/>
      <c r="C77" s="5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1"/>
      <c r="Y77" s="1"/>
      <c r="Z77" s="1"/>
      <c r="AA77" s="5"/>
      <c r="AB77" s="5"/>
    </row>
    <row r="78" ht="12.75" customHeight="1">
      <c r="A78" s="5"/>
      <c r="B78" s="5"/>
      <c r="C78" s="5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1"/>
      <c r="Y78" s="1"/>
      <c r="Z78" s="1"/>
      <c r="AA78" s="5"/>
      <c r="AB78" s="5"/>
    </row>
    <row r="79" ht="12.75" customHeight="1">
      <c r="A79" s="5"/>
      <c r="B79" s="5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1"/>
      <c r="Y79" s="1"/>
      <c r="Z79" s="1"/>
      <c r="AA79" s="5"/>
      <c r="AB79" s="5"/>
    </row>
    <row r="80" ht="12.75" customHeight="1">
      <c r="A80" s="5"/>
      <c r="B80" s="5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1"/>
      <c r="Y80" s="1"/>
      <c r="Z80" s="1"/>
      <c r="AA80" s="5"/>
      <c r="AB80" s="5"/>
    </row>
    <row r="81" ht="12.75" customHeight="1">
      <c r="A81" s="5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5"/>
      <c r="AB81" s="5"/>
    </row>
    <row r="82" ht="12.75" customHeight="1">
      <c r="A82" s="5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5"/>
      <c r="AB82" s="5"/>
    </row>
    <row r="83" ht="12.75" customHeight="1">
      <c r="A83" s="5"/>
      <c r="B83" s="5"/>
      <c r="C83" s="5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5"/>
      <c r="AB83" s="5"/>
    </row>
    <row r="84" ht="12.75" customHeight="1">
      <c r="A84" s="5"/>
      <c r="B84" s="5"/>
      <c r="C84" s="5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5"/>
      <c r="AB84" s="5"/>
    </row>
    <row r="85" ht="12.75" customHeight="1">
      <c r="A85" s="5"/>
      <c r="B85" s="5"/>
      <c r="C85" s="5"/>
      <c r="D85" s="1"/>
      <c r="E85" s="5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5"/>
      <c r="AB85" s="5"/>
    </row>
    <row r="86" ht="12.75" customHeight="1">
      <c r="A86" s="5"/>
      <c r="B86" s="5"/>
      <c r="C86" s="5"/>
      <c r="D86" s="5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5"/>
      <c r="AB86" s="5"/>
    </row>
    <row r="87" ht="12.75" customHeight="1">
      <c r="A87" s="5"/>
      <c r="B87" s="5"/>
      <c r="C87" s="5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5"/>
      <c r="AB87" s="5"/>
    </row>
    <row r="88" ht="12.75" customHeight="1">
      <c r="A88" s="5"/>
      <c r="B88" s="5"/>
      <c r="C88" s="5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5"/>
      <c r="Y88" s="5"/>
      <c r="Z88" s="5"/>
      <c r="AA88" s="5"/>
      <c r="AB88" s="5"/>
    </row>
    <row r="89" ht="12.75" customHeight="1">
      <c r="A89" s="5"/>
      <c r="B89" s="5"/>
      <c r="C89" s="5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5"/>
      <c r="Y89" s="5"/>
      <c r="Z89" s="5"/>
      <c r="AA89" s="5"/>
      <c r="AB89" s="5"/>
    </row>
    <row r="90" ht="12.75" customHeight="1">
      <c r="A90" s="5"/>
      <c r="B90" s="5"/>
      <c r="C90" s="5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5"/>
      <c r="Y90" s="5"/>
      <c r="Z90" s="5"/>
      <c r="AA90" s="5"/>
      <c r="AB90" s="5"/>
    </row>
    <row r="91" ht="12.75" customHeight="1">
      <c r="A91" s="5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5"/>
      <c r="Y91" s="5"/>
      <c r="Z91" s="5"/>
      <c r="AA91" s="5"/>
      <c r="AB91" s="5"/>
    </row>
    <row r="92" ht="12.75" customHeight="1">
      <c r="A92" s="5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5"/>
      <c r="Y92" s="5"/>
      <c r="Z92" s="5"/>
      <c r="AA92" s="5"/>
      <c r="AB92" s="5"/>
    </row>
    <row r="93" ht="12.75" customHeight="1">
      <c r="A93" s="5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5"/>
      <c r="Y93" s="5"/>
      <c r="Z93" s="5"/>
      <c r="AA93" s="5"/>
      <c r="AB93" s="5"/>
    </row>
    <row r="94" ht="12.75" customHeight="1">
      <c r="A94" s="5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5"/>
      <c r="Y94" s="5"/>
      <c r="Z94" s="5"/>
      <c r="AA94" s="5"/>
      <c r="AB94" s="5"/>
    </row>
    <row r="95" ht="12.75" customHeight="1">
      <c r="A95" s="5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5"/>
      <c r="Y95" s="5"/>
      <c r="Z95" s="5"/>
      <c r="AA95" s="5"/>
      <c r="AB95" s="5"/>
    </row>
    <row r="96" ht="12.75" customHeight="1">
      <c r="A96" s="5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5"/>
      <c r="Y96" s="5"/>
      <c r="Z96" s="5"/>
      <c r="AA96" s="5"/>
      <c r="AB96" s="5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5"/>
      <c r="Y97" s="5"/>
      <c r="Z97" s="5"/>
      <c r="AA97" s="5"/>
      <c r="AB97" s="5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5"/>
      <c r="Y98" s="5"/>
      <c r="Z98" s="5"/>
      <c r="AA98" s="5"/>
      <c r="AB98" s="5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5"/>
      <c r="Y99" s="5"/>
      <c r="Z99" s="5"/>
      <c r="AA99" s="5"/>
      <c r="AB99" s="5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5"/>
      <c r="Y100" s="5"/>
      <c r="Z100" s="5"/>
      <c r="AA100" s="5"/>
      <c r="AB100" s="5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5"/>
      <c r="Y101" s="5"/>
      <c r="Z101" s="5"/>
      <c r="AA101" s="5"/>
      <c r="AB101" s="5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5"/>
      <c r="Y102" s="5"/>
      <c r="Z102" s="5"/>
      <c r="AA102" s="5"/>
      <c r="AB102" s="5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5"/>
      <c r="Y103" s="5"/>
      <c r="Z103" s="5"/>
      <c r="AA103" s="5"/>
      <c r="AB103" s="5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</row>
    <row r="121" ht="12.75" customHeight="1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</row>
    <row r="122" ht="12.75" customHeight="1">
      <c r="A122" s="4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5"/>
      <c r="Y122" s="5"/>
      <c r="Z122" s="5"/>
      <c r="AA122" s="5"/>
      <c r="AB122" s="5"/>
    </row>
    <row r="123" ht="12.75" customHeight="1">
      <c r="A123" s="4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5"/>
      <c r="Y123" s="5"/>
      <c r="Z123" s="5"/>
      <c r="AA123" s="5"/>
      <c r="AB123" s="5"/>
    </row>
    <row r="124" ht="12.75" customHeight="1">
      <c r="A124" s="4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5"/>
      <c r="Y124" s="5"/>
      <c r="Z124" s="5"/>
      <c r="AA124" s="5"/>
      <c r="AB124" s="5"/>
    </row>
    <row r="125" ht="12.75" customHeight="1">
      <c r="A125" s="4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</row>
    <row r="146" ht="12.75" customHeight="1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</row>
    <row r="147" ht="12.75" customHeight="1">
      <c r="A147" s="4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5"/>
      <c r="X147" s="5"/>
      <c r="Y147" s="5"/>
      <c r="Z147" s="5"/>
      <c r="AA147" s="5"/>
      <c r="AB147" s="5"/>
    </row>
    <row r="148" ht="12.75" customHeight="1">
      <c r="A148" s="4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5"/>
      <c r="X148" s="5"/>
      <c r="Y148" s="5"/>
      <c r="Z148" s="5"/>
      <c r="AA148" s="5"/>
      <c r="AB148" s="5"/>
    </row>
    <row r="149" ht="12.75" customHeight="1">
      <c r="A149" s="4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5"/>
      <c r="X149" s="5"/>
      <c r="Y149" s="5"/>
      <c r="Z149" s="5"/>
      <c r="AA149" s="5"/>
      <c r="AB149" s="5"/>
    </row>
    <row r="150" ht="12.75" customHeight="1">
      <c r="A150" s="4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</row>
  </sheetData>
  <autoFilter ref="$A$63:$B$63">
    <sortState ref="A63:B63">
      <sortCondition ref="A63"/>
      <sortCondition ref="B63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2"/>
    <hyperlink r:id="rId18" ref="A23"/>
    <hyperlink r:id="rId19" ref="A27"/>
    <hyperlink r:id="rId20" ref="A28"/>
    <hyperlink r:id="rId21" ref="A29"/>
    <hyperlink r:id="rId22" ref="A30"/>
    <hyperlink r:id="rId23" ref="A31"/>
    <hyperlink r:id="rId24" ref="A32"/>
    <hyperlink r:id="rId25" ref="A33"/>
    <hyperlink r:id="rId26" ref="A34"/>
    <hyperlink r:id="rId27" ref="A35"/>
    <hyperlink r:id="rId28" ref="A39"/>
    <hyperlink r:id="rId29" ref="A40"/>
    <hyperlink r:id="rId30" ref="A41"/>
    <hyperlink r:id="rId31" ref="A42"/>
    <hyperlink r:id="rId32" ref="A43"/>
    <hyperlink r:id="rId33" ref="A44"/>
    <hyperlink r:id="rId34" ref="A45"/>
    <hyperlink r:id="rId35" ref="A46"/>
    <hyperlink r:id="rId36" ref="A47"/>
    <hyperlink r:id="rId37" ref="A51"/>
    <hyperlink r:id="rId38" ref="A52"/>
    <hyperlink r:id="rId39" ref="A53"/>
    <hyperlink r:id="rId40" ref="A54"/>
    <hyperlink r:id="rId41" ref="A55"/>
    <hyperlink r:id="rId42" ref="A56"/>
    <hyperlink r:id="rId43" ref="A57"/>
    <hyperlink r:id="rId44" ref="A58"/>
    <hyperlink r:id="rId45" ref="A59"/>
  </hyperlinks>
  <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75"/>
  <cols>
    <col customWidth="1" min="1" max="1" width="14.25"/>
    <col customWidth="1" min="2" max="2" width="7.63"/>
    <col customWidth="1" min="3" max="3" width="22.0"/>
    <col customWidth="1" min="4" max="4" width="7.63"/>
    <col customWidth="1" min="5" max="5" width="14.25"/>
    <col customWidth="1" min="6" max="6" width="7.63"/>
    <col customWidth="1" min="7" max="7" width="8.25"/>
    <col customWidth="1" min="8" max="8" width="7.63"/>
    <col customWidth="1" min="9" max="9" width="12.0"/>
    <col customWidth="1" min="10" max="10" width="7.63"/>
  </cols>
  <sheetData>
    <row r="1" ht="12.75" customHeight="1">
      <c r="A1" s="52" t="s">
        <v>77</v>
      </c>
      <c r="B1" s="5">
        <v>500.0</v>
      </c>
      <c r="C1" s="52" t="s">
        <v>78</v>
      </c>
      <c r="D1" s="5">
        <v>500.0</v>
      </c>
      <c r="E1" s="52" t="s">
        <v>79</v>
      </c>
      <c r="F1" s="5">
        <v>500.0</v>
      </c>
      <c r="G1" s="52" t="s">
        <v>80</v>
      </c>
      <c r="H1" s="5">
        <v>500.0</v>
      </c>
      <c r="I1" s="52" t="s">
        <v>81</v>
      </c>
      <c r="J1" s="5">
        <v>500.0</v>
      </c>
    </row>
    <row r="2" ht="12.75" customHeight="1">
      <c r="A2" s="5" t="s">
        <v>82</v>
      </c>
      <c r="B2" s="5">
        <v>150.0</v>
      </c>
      <c r="C2" s="5" t="s">
        <v>83</v>
      </c>
      <c r="D2" s="5">
        <v>91.0</v>
      </c>
      <c r="E2" s="5" t="s">
        <v>84</v>
      </c>
      <c r="F2" s="5">
        <v>110.0</v>
      </c>
      <c r="G2" s="5" t="s">
        <v>85</v>
      </c>
      <c r="H2" s="5">
        <v>201.0</v>
      </c>
      <c r="I2" s="5" t="s">
        <v>86</v>
      </c>
      <c r="J2" s="5">
        <v>32.0</v>
      </c>
    </row>
    <row r="3" ht="12.75" customHeight="1">
      <c r="A3" s="5" t="s">
        <v>87</v>
      </c>
      <c r="B3" s="5">
        <v>75.0</v>
      </c>
      <c r="C3" s="5" t="s">
        <v>88</v>
      </c>
      <c r="D3" s="5">
        <v>16.0</v>
      </c>
      <c r="E3" s="5" t="s">
        <v>89</v>
      </c>
      <c r="F3" s="5">
        <v>302.0</v>
      </c>
      <c r="G3" s="5" t="s">
        <v>90</v>
      </c>
      <c r="H3" s="5">
        <v>290.0</v>
      </c>
      <c r="I3" s="5" t="s">
        <v>91</v>
      </c>
      <c r="J3" s="5">
        <v>155.0</v>
      </c>
    </row>
    <row r="4" ht="12.75" customHeight="1">
      <c r="A4" s="5" t="s">
        <v>92</v>
      </c>
      <c r="B4" s="5">
        <v>99.0</v>
      </c>
      <c r="C4" s="5" t="s">
        <v>93</v>
      </c>
      <c r="D4" s="5">
        <v>41.0</v>
      </c>
      <c r="E4" s="5" t="s">
        <v>94</v>
      </c>
      <c r="F4" s="5">
        <v>29.0</v>
      </c>
      <c r="G4" s="5" t="s">
        <v>95</v>
      </c>
      <c r="H4" s="5">
        <v>1.0</v>
      </c>
      <c r="I4" s="5" t="s">
        <v>96</v>
      </c>
      <c r="J4" s="5">
        <v>71.0</v>
      </c>
    </row>
    <row r="5" ht="12.75" customHeight="1">
      <c r="A5" s="5" t="s">
        <v>97</v>
      </c>
      <c r="B5" s="5">
        <v>31.0</v>
      </c>
      <c r="C5" s="5" t="s">
        <v>98</v>
      </c>
      <c r="D5" s="5">
        <v>190.0</v>
      </c>
      <c r="E5" s="5" t="s">
        <v>99</v>
      </c>
      <c r="F5" s="5">
        <v>42.0</v>
      </c>
      <c r="G5" s="5" t="s">
        <v>100</v>
      </c>
      <c r="H5" s="5">
        <v>1.0</v>
      </c>
      <c r="I5" s="5" t="s">
        <v>101</v>
      </c>
      <c r="J5" s="5">
        <v>85.0</v>
      </c>
    </row>
    <row r="6" ht="12.75" customHeight="1">
      <c r="A6" s="5" t="s">
        <v>102</v>
      </c>
      <c r="B6" s="5">
        <v>36.0</v>
      </c>
      <c r="C6" s="5" t="s">
        <v>103</v>
      </c>
      <c r="D6" s="5">
        <v>61.0</v>
      </c>
      <c r="E6" s="5" t="s">
        <v>104</v>
      </c>
      <c r="F6" s="5">
        <v>1.0</v>
      </c>
      <c r="G6" s="5" t="s">
        <v>105</v>
      </c>
      <c r="H6" s="5">
        <v>2.0</v>
      </c>
      <c r="I6" s="5" t="s">
        <v>106</v>
      </c>
      <c r="J6" s="5">
        <v>31.0</v>
      </c>
    </row>
    <row r="7" ht="12.75" customHeight="1">
      <c r="A7" s="5" t="s">
        <v>107</v>
      </c>
      <c r="B7" s="5">
        <v>41.0</v>
      </c>
      <c r="C7" s="5" t="s">
        <v>108</v>
      </c>
      <c r="D7" s="5">
        <v>71.0</v>
      </c>
      <c r="E7" s="5" t="s">
        <v>109</v>
      </c>
      <c r="F7" s="5">
        <v>1.0</v>
      </c>
      <c r="G7" s="5" t="s">
        <v>110</v>
      </c>
      <c r="H7" s="5">
        <v>1.0</v>
      </c>
      <c r="I7" s="5" t="s">
        <v>111</v>
      </c>
      <c r="J7" s="5">
        <v>1.0</v>
      </c>
    </row>
    <row r="8" ht="12.75" customHeight="1">
      <c r="A8" s="5" t="s">
        <v>112</v>
      </c>
      <c r="B8" s="5">
        <v>20.0</v>
      </c>
      <c r="C8" s="5" t="s">
        <v>113</v>
      </c>
      <c r="D8" s="5">
        <v>9.0</v>
      </c>
      <c r="E8" s="5" t="s">
        <v>114</v>
      </c>
      <c r="F8" s="5">
        <v>1.0</v>
      </c>
      <c r="G8" s="5" t="s">
        <v>115</v>
      </c>
      <c r="H8" s="5">
        <v>1.0</v>
      </c>
      <c r="I8" s="5" t="s">
        <v>116</v>
      </c>
      <c r="J8" s="5">
        <v>50.0</v>
      </c>
    </row>
    <row r="9" ht="12.75" customHeight="1">
      <c r="A9" s="5" t="s">
        <v>117</v>
      </c>
      <c r="B9" s="5">
        <v>41.0</v>
      </c>
      <c r="C9" s="5" t="s">
        <v>118</v>
      </c>
      <c r="D9" s="5">
        <v>14.0</v>
      </c>
      <c r="E9" s="5" t="s">
        <v>119</v>
      </c>
      <c r="F9" s="5">
        <v>1.0</v>
      </c>
      <c r="G9" s="5" t="s">
        <v>120</v>
      </c>
      <c r="H9" s="5">
        <v>1.0</v>
      </c>
      <c r="I9" s="5" t="s">
        <v>121</v>
      </c>
      <c r="J9" s="5">
        <v>36.0</v>
      </c>
    </row>
    <row r="10" ht="12.75" customHeight="1">
      <c r="A10" s="5" t="s">
        <v>122</v>
      </c>
      <c r="B10" s="5">
        <v>7.0</v>
      </c>
      <c r="C10" s="5" t="s">
        <v>123</v>
      </c>
      <c r="D10" s="5">
        <v>7.0</v>
      </c>
      <c r="E10" s="5" t="s">
        <v>124</v>
      </c>
      <c r="F10" s="5">
        <v>1.0</v>
      </c>
      <c r="G10" s="5" t="s">
        <v>125</v>
      </c>
      <c r="H10" s="5">
        <v>1.0</v>
      </c>
      <c r="I10" s="5" t="s">
        <v>126</v>
      </c>
      <c r="J10" s="5">
        <v>1.0</v>
      </c>
    </row>
    <row r="11" ht="12.75" customHeight="1">
      <c r="A11" s="53" t="s">
        <v>127</v>
      </c>
      <c r="B11" s="54"/>
      <c r="C11" s="53" t="s">
        <v>128</v>
      </c>
      <c r="D11" s="54"/>
      <c r="E11" s="53" t="s">
        <v>129</v>
      </c>
      <c r="F11" s="54"/>
      <c r="G11" s="53" t="s">
        <v>130</v>
      </c>
      <c r="H11" s="54"/>
      <c r="I11" s="53" t="s">
        <v>131</v>
      </c>
      <c r="J11" s="54"/>
    </row>
    <row r="12" ht="12.75" customHeight="1">
      <c r="A12" s="53" t="s">
        <v>132</v>
      </c>
      <c r="B12" s="54"/>
      <c r="C12" s="53" t="s">
        <v>133</v>
      </c>
      <c r="D12" s="54"/>
      <c r="E12" s="53" t="s">
        <v>134</v>
      </c>
      <c r="F12" s="54"/>
      <c r="G12" s="53" t="s">
        <v>135</v>
      </c>
      <c r="H12" s="54"/>
      <c r="I12" s="53" t="s">
        <v>136</v>
      </c>
      <c r="J12" s="54"/>
    </row>
    <row r="13" ht="12.75" customHeight="1">
      <c r="A13" s="5"/>
      <c r="B13" s="5">
        <f>B1-SUM(B2:B11)</f>
        <v>0</v>
      </c>
      <c r="C13" s="5"/>
      <c r="D13" s="5">
        <f>D1-SUM(D2:D11)</f>
        <v>0</v>
      </c>
      <c r="E13" s="5"/>
      <c r="F13" s="5">
        <f>F1-SUM(F2:F11)</f>
        <v>12</v>
      </c>
      <c r="G13" s="5"/>
      <c r="H13" s="5">
        <f>H1-SUM(H2:H10)</f>
        <v>1</v>
      </c>
      <c r="I13" s="5"/>
      <c r="J13" s="5">
        <f>J1-SUM(J2:J10)</f>
        <v>38</v>
      </c>
    </row>
    <row r="14" ht="12.75" customHeight="1">
      <c r="A14" s="5"/>
      <c r="C14" s="5"/>
      <c r="E14" s="5"/>
      <c r="G14" s="5"/>
      <c r="I14" s="5"/>
    </row>
    <row r="15" ht="12.75" customHeight="1">
      <c r="A15" s="5"/>
      <c r="C15" s="5"/>
      <c r="E15" s="5"/>
      <c r="G15" s="5"/>
      <c r="I15" s="5"/>
    </row>
    <row r="16" ht="12.75" customHeight="1">
      <c r="A16" s="5"/>
      <c r="C16" s="5"/>
      <c r="E16" s="5"/>
      <c r="F16" s="55"/>
      <c r="G16" s="5"/>
      <c r="I16" s="5"/>
    </row>
    <row r="17" ht="12.75" customHeight="1">
      <c r="A17" s="5"/>
      <c r="C17" s="5"/>
      <c r="E17" s="5"/>
      <c r="G17" s="5"/>
      <c r="I17" s="5"/>
    </row>
    <row r="18" ht="12.75" customHeight="1">
      <c r="A18" s="5"/>
      <c r="C18" s="5"/>
      <c r="E18" s="5"/>
      <c r="G18" s="5"/>
      <c r="I18" s="5"/>
    </row>
    <row r="19" ht="12.75" customHeight="1">
      <c r="A19" s="5"/>
      <c r="C19" s="5"/>
      <c r="E19" s="5"/>
      <c r="G19" s="5"/>
      <c r="I19" s="5"/>
    </row>
    <row r="20" ht="12.75" customHeight="1">
      <c r="A20" s="5"/>
      <c r="C20" s="5"/>
      <c r="E20" s="5"/>
      <c r="G20" s="5"/>
      <c r="I20" s="5"/>
    </row>
    <row r="21" ht="12.75" customHeight="1">
      <c r="A21" s="5"/>
      <c r="C21" s="5"/>
      <c r="E21" s="5"/>
      <c r="G21" s="5"/>
      <c r="I21" s="5"/>
    </row>
  </sheetData>
  <drawing r:id="rId1"/>
</worksheet>
</file>