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TOUR" sheetId="1" r:id="rId3"/>
    <sheet state="visible" name="ASTA" sheetId="2" r:id="rId4"/>
  </sheets>
  <definedNames>
    <definedName hidden="1" localSheetId="0" name="_xlnm._FilterDatabase">FANTATOUR!$A$87:$B$94</definedName>
  </definedNames>
  <calcPr/>
</workbook>
</file>

<file path=xl/sharedStrings.xml><?xml version="1.0" encoding="utf-8"?>
<sst xmlns="http://schemas.openxmlformats.org/spreadsheetml/2006/main" count="195" uniqueCount="169">
  <si>
    <t>FANTATOUR 2017 (Memorial Fantozzi)</t>
  </si>
  <si>
    <t>REGOLAMENTO</t>
  </si>
  <si>
    <t>KALLE</t>
  </si>
  <si>
    <t>TOT</t>
  </si>
  <si>
    <t>GILBERT Philippe</t>
  </si>
  <si>
    <t>PORTE Richie</t>
  </si>
  <si>
    <t>GREIPEL André</t>
  </si>
  <si>
    <t>CAVENDISH Mark</t>
  </si>
  <si>
    <t>ROLLAND Pierre</t>
  </si>
  <si>
    <t>MARTIN Daniel</t>
  </si>
  <si>
    <t>VAN AVERMAET Greg</t>
  </si>
  <si>
    <t>DE GENDT Thomas</t>
  </si>
  <si>
    <t>PANTANO Jarlinson</t>
  </si>
  <si>
    <t>TAPPA</t>
  </si>
  <si>
    <t>PARZIALI</t>
  </si>
  <si>
    <t>BONAZ</t>
  </si>
  <si>
    <t>SAGAN Peter</t>
  </si>
  <si>
    <t>FUGLSANG Jakob</t>
  </si>
  <si>
    <t>VOECKLER Thomas</t>
  </si>
  <si>
    <t>GROENEWEGEN Dylan</t>
  </si>
  <si>
    <t>PHINNEY Taylor</t>
  </si>
  <si>
    <t>RIT</t>
  </si>
  <si>
    <t>TALANSKY Andrew</t>
  </si>
  <si>
    <t>DOPING</t>
  </si>
  <si>
    <t>tolti tutti i punti conquistati dal ciclista</t>
  </si>
  <si>
    <t>CUMMINGS Stephen</t>
  </si>
  <si>
    <t>DOPING TECNOLOGICO</t>
  </si>
  <si>
    <t>ad esempio bici elettrica</t>
  </si>
  <si>
    <t>SWIFT Ben</t>
  </si>
  <si>
    <t>CARCERE</t>
  </si>
  <si>
    <t>COLBRELLI Sonny</t>
  </si>
  <si>
    <t>Maglie</t>
  </si>
  <si>
    <t>1°</t>
  </si>
  <si>
    <t>2°</t>
  </si>
  <si>
    <t>3°</t>
  </si>
  <si>
    <t>GIALLA</t>
  </si>
  <si>
    <t>Generale</t>
  </si>
  <si>
    <t>MAFFO</t>
  </si>
  <si>
    <t>VERDE</t>
  </si>
  <si>
    <t>Punti</t>
  </si>
  <si>
    <t>ARU Fabio</t>
  </si>
  <si>
    <t>POIS</t>
  </si>
  <si>
    <t>Montagna</t>
  </si>
  <si>
    <t>BOASSON HAGEN Edvald</t>
  </si>
  <si>
    <t>BIANCA</t>
  </si>
  <si>
    <t>Giovani</t>
  </si>
  <si>
    <t>ULISSI Diego</t>
  </si>
  <si>
    <t>COMBATTIVO</t>
  </si>
  <si>
    <t>KRISTOFF Alexander</t>
  </si>
  <si>
    <t>Maglie finali</t>
  </si>
  <si>
    <t>SAGAN Juraj</t>
  </si>
  <si>
    <t>DEGENKOLB John</t>
  </si>
  <si>
    <t>FEILLU Brice</t>
  </si>
  <si>
    <t>ARASHIRO Yukiya</t>
  </si>
  <si>
    <t>9) De Naissance</t>
  </si>
  <si>
    <t>LOMBO</t>
  </si>
  <si>
    <t>VALVERDE Alejandro</t>
  </si>
  <si>
    <t>CONTADOR Alberto</t>
  </si>
  <si>
    <t>KITTEL Marcel</t>
  </si>
  <si>
    <t>ATAPUMA John Darwin</t>
  </si>
  <si>
    <t>DEMARE Arnaud</t>
  </si>
  <si>
    <t>BOUHANNI Nacer</t>
  </si>
  <si>
    <t>BRAJKOVIC Janez</t>
  </si>
  <si>
    <t>YATES Simon</t>
  </si>
  <si>
    <t>LANDA Mikel</t>
  </si>
  <si>
    <t>VENE</t>
  </si>
  <si>
    <t>BARDET Romain</t>
  </si>
  <si>
    <t>QUINTANA Nairo</t>
  </si>
  <si>
    <t>GESINK Robert</t>
  </si>
  <si>
    <t>MEINTJES Louis</t>
  </si>
  <si>
    <t>KISERLOVSKI Robert</t>
  </si>
  <si>
    <t>AMADOR Andrey</t>
  </si>
  <si>
    <t>CARUSO Damiano</t>
  </si>
  <si>
    <t>MOLLEMA Bauke</t>
  </si>
  <si>
    <t>IASCHI</t>
  </si>
  <si>
    <t>MARTIN Tony</t>
  </si>
  <si>
    <t>PINOT Thibaut</t>
  </si>
  <si>
    <t>WELLENS Tim</t>
  </si>
  <si>
    <t>CHAVES Johan Esteban</t>
  </si>
  <si>
    <t>MATTHEWS Michael</t>
  </si>
  <si>
    <t>THOMAS Geraint</t>
  </si>
  <si>
    <t>MAJKA Rafal</t>
  </si>
  <si>
    <t>BENNATI Daniele</t>
  </si>
  <si>
    <t>KWIATKOWSKI Michal</t>
  </si>
  <si>
    <t>MIUS</t>
  </si>
  <si>
    <t>FROOME Christopher</t>
  </si>
  <si>
    <t>NAESEN Oliver</t>
  </si>
  <si>
    <t>ROCHE Nicolas</t>
  </si>
  <si>
    <t>KÜNG Stefan</t>
  </si>
  <si>
    <t>URAN Rigoberto</t>
  </si>
  <si>
    <t>KREUZIGER Roman</t>
  </si>
  <si>
    <t>CHAVANEL Sylvain</t>
  </si>
  <si>
    <t>BUCHMANN Emanuel</t>
  </si>
  <si>
    <t>BETANCUR Carlos Alberto</t>
  </si>
  <si>
    <t>CLASSIFICA</t>
  </si>
  <si>
    <t>PT</t>
  </si>
  <si>
    <t>DIFF</t>
  </si>
  <si>
    <t>Kalle</t>
  </si>
  <si>
    <t>Lombo</t>
  </si>
  <si>
    <t>Vene</t>
  </si>
  <si>
    <t>Maffo</t>
  </si>
  <si>
    <t>Mius</t>
  </si>
  <si>
    <t>Bonaz</t>
  </si>
  <si>
    <t>Iaschi</t>
  </si>
  <si>
    <t>1) Gilbert</t>
  </si>
  <si>
    <t>1)Valverde</t>
  </si>
  <si>
    <t>1) Bardet</t>
  </si>
  <si>
    <t>1)Aru</t>
  </si>
  <si>
    <t>1) Froome</t>
  </si>
  <si>
    <t>1)Sagan</t>
  </si>
  <si>
    <t>1) Tony Martin</t>
  </si>
  <si>
    <t>2) Porte</t>
  </si>
  <si>
    <t>2)Contador</t>
  </si>
  <si>
    <t>2) Yates A.</t>
  </si>
  <si>
    <t>2)Boasson Hagen</t>
  </si>
  <si>
    <t>2) Naesen</t>
  </si>
  <si>
    <t>2)Fulsgang</t>
  </si>
  <si>
    <t>2) Pinot</t>
  </si>
  <si>
    <t>3) Greipel</t>
  </si>
  <si>
    <t>3)Kittel</t>
  </si>
  <si>
    <t>3) Quintana</t>
  </si>
  <si>
    <t>3)Ulissi</t>
  </si>
  <si>
    <t>3) Roche</t>
  </si>
  <si>
    <t>3)Voeckler</t>
  </si>
  <si>
    <t>3) Wellens</t>
  </si>
  <si>
    <t>4) Cavendish</t>
  </si>
  <si>
    <t>4)Atapuma</t>
  </si>
  <si>
    <t>4) Gesink</t>
  </si>
  <si>
    <t>4)Kristoff</t>
  </si>
  <si>
    <t>4) Kung</t>
  </si>
  <si>
    <t>4) Groewegen</t>
  </si>
  <si>
    <t>4)Chavez Rubio</t>
  </si>
  <si>
    <t>5) Rolland</t>
  </si>
  <si>
    <t>5)Demare</t>
  </si>
  <si>
    <t>5) Mejntiens</t>
  </si>
  <si>
    <t>5)Sagan jr</t>
  </si>
  <si>
    <t>5) Uran</t>
  </si>
  <si>
    <t>5) Phinney</t>
  </si>
  <si>
    <t>5) Matthews</t>
  </si>
  <si>
    <t>6) Martin D.</t>
  </si>
  <si>
    <t>6)Bouhanni</t>
  </si>
  <si>
    <t>6) Kiserlosky r.</t>
  </si>
  <si>
    <t>6)Degenkolb</t>
  </si>
  <si>
    <t>6) Kreuziger</t>
  </si>
  <si>
    <t>6) Talansky</t>
  </si>
  <si>
    <t>6) G. Thomas</t>
  </si>
  <si>
    <t>7) Van Avermaet</t>
  </si>
  <si>
    <t>7) Brajkovic</t>
  </si>
  <si>
    <t>7) Amador</t>
  </si>
  <si>
    <t>7)Feillu</t>
  </si>
  <si>
    <t>7) Chavanel</t>
  </si>
  <si>
    <t>7) Cummings</t>
  </si>
  <si>
    <t>7) Majka</t>
  </si>
  <si>
    <t>8) De Gendt</t>
  </si>
  <si>
    <t>8)Yates S.</t>
  </si>
  <si>
    <t>8) Caruso</t>
  </si>
  <si>
    <t>8)Arashiro</t>
  </si>
  <si>
    <t>8) Buchmann</t>
  </si>
  <si>
    <t>8) Swift</t>
  </si>
  <si>
    <t>8) Bennati</t>
  </si>
  <si>
    <t>9) Pantano</t>
  </si>
  <si>
    <t>9)Landa</t>
  </si>
  <si>
    <t>9) Mollema</t>
  </si>
  <si>
    <t>9)</t>
  </si>
  <si>
    <t>9) Colbrelli</t>
  </si>
  <si>
    <t>9) Kwiatosky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</si>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</sst>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9">
    <font>
      <sz val="10.0"/>
      <color rgb="FF000000"/>
      <name val="Arial"/>
    </font>
    <font>
      <sz val="9.0"/>
      <name val="Arial"/>
    </font>
    <font>
      <b/>
      <sz val="9.0"/>
      <name val="Arial"/>
    </font>
    <font>
      <b/>
      <sz val="9.0"/>
      <color rgb="FFFFCC00"/>
      <name val="Arial"/>
    </font>
    <font>
      <sz val="10.0"/>
      <name val="Arial"/>
    </font>
    <font>
      <b/>
      <sz val="9.0"/>
      <color rgb="FFFF0000"/>
      <name val="Arial"/>
    </font>
    <font>
      <b/>
      <sz val="9.0"/>
      <color rgb="FF000000"/>
      <name val="Arial"/>
    </font>
    <font>
      <b/>
      <u/>
      <sz val="9.0"/>
      <color rgb="FF999999"/>
      <name val="Arial"/>
    </font>
    <font>
      <b/>
      <sz val="9.0"/>
      <color rgb="FF800080"/>
      <name val="Arial"/>
    </font>
    <font>
      <b/>
      <u/>
      <sz val="9.0"/>
      <color rgb="FF000000"/>
      <name val="Arial"/>
    </font>
    <font>
      <b/>
      <u/>
      <sz val="9.0"/>
      <color rgb="FFC0C0C0"/>
      <name val="Arial"/>
    </font>
    <font>
      <b/>
      <sz val="9.0"/>
      <color rgb="FF9900FF"/>
      <name val="Arial"/>
    </font>
    <font>
      <b/>
      <sz val="9.0"/>
      <color rgb="FFFFFF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339966"/>
      <name val="Arial"/>
    </font>
    <font>
      <b/>
      <u/>
      <sz val="9.0"/>
      <color rgb="FF0000FF"/>
      <name val="Arial"/>
    </font>
    <font>
      <b/>
      <sz val="9.0"/>
      <color rgb="FFFFFF00"/>
      <name val="Arial"/>
    </font>
    <font>
      <b/>
      <sz val="9.0"/>
      <color rgb="FF00B0F0"/>
      <name val="Arial"/>
    </font>
    <font>
      <b/>
      <sz val="9.0"/>
      <color rgb="FF00FF00"/>
      <name val="Arial"/>
    </font>
    <font>
      <b/>
      <u/>
      <sz val="9.0"/>
      <color rgb="FF00FFFF"/>
      <name val="Arial"/>
    </font>
    <font>
      <b/>
      <sz val="9.0"/>
      <color rgb="FF00FFFF"/>
      <name val="Arial"/>
    </font>
    <font>
      <b/>
      <u/>
      <sz val="9.0"/>
      <color rgb="FF00FF00"/>
      <name val="Arial"/>
    </font>
    <font>
      <b/>
      <u/>
      <sz val="9.0"/>
      <color rgb="FFFFFF00"/>
      <name val="Arial"/>
    </font>
    <font>
      <u/>
      <sz val="9.0"/>
      <name val="Arial"/>
    </font>
    <font>
      <b/>
      <sz val="10.0"/>
      <color rgb="FFFF0000"/>
      <name val="Arial"/>
    </font>
    <font/>
  </fonts>
  <fills count="9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shrinkToFit="0" wrapText="0"/>
    </xf>
    <xf borderId="0" fillId="0" fontId="2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readingOrder="0" shrinkToFit="0" wrapText="0"/>
    </xf>
    <xf borderId="0" fillId="0" fontId="6" numFmtId="0" xfId="0" applyAlignment="1" applyFont="1">
      <alignment horizontal="center" shrinkToFit="0" wrapText="0"/>
    </xf>
    <xf borderId="0" fillId="0" fontId="5" numFmtId="0" xfId="0" applyAlignment="1" applyFont="1">
      <alignment horizontal="center" shrinkToFit="0" wrapText="0"/>
    </xf>
    <xf borderId="1" fillId="2" fontId="2" numFmtId="0" xfId="0" applyAlignment="1" applyBorder="1" applyFill="1" applyFont="1">
      <alignment shrinkToFit="0" wrapText="0"/>
    </xf>
    <xf borderId="0" fillId="0" fontId="7" numFmtId="0" xfId="0" applyAlignment="1" applyFont="1">
      <alignment shrinkToFit="0" wrapText="0"/>
    </xf>
    <xf borderId="0" fillId="0" fontId="8" numFmtId="0" xfId="0" applyAlignment="1" applyFont="1">
      <alignment horizontal="center" readingOrder="0" shrinkToFit="0" wrapText="0"/>
    </xf>
    <xf borderId="0" fillId="3" fontId="6" numFmtId="0" xfId="0" applyAlignment="1" applyFill="1" applyFont="1">
      <alignment horizontal="center" readingOrder="0" shrinkToFit="0" wrapText="0"/>
    </xf>
    <xf borderId="0" fillId="0" fontId="9" numFmtId="0" xfId="0" applyAlignment="1" applyFont="1">
      <alignment shrinkToFit="0" wrapText="0"/>
    </xf>
    <xf borderId="0" fillId="0" fontId="6" numFmtId="0" xfId="0" applyAlignment="1" applyFont="1">
      <alignment horizontal="center" readingOrder="0" shrinkToFit="0" wrapText="0"/>
    </xf>
    <xf borderId="0" fillId="0" fontId="10" numFmtId="0" xfId="0" applyAlignment="1" applyFont="1">
      <alignment shrinkToFit="0" wrapText="0"/>
    </xf>
    <xf borderId="0" fillId="0" fontId="11" numFmtId="0" xfId="0" applyAlignment="1" applyFont="1">
      <alignment horizontal="center" shrinkToFit="0" wrapText="0"/>
    </xf>
    <xf borderId="0" fillId="0" fontId="6" numFmtId="0" xfId="0" applyAlignment="1" applyFont="1">
      <alignment shrinkToFit="0" wrapText="0"/>
    </xf>
    <xf borderId="0" fillId="0" fontId="5" numFmtId="0" xfId="0" applyAlignment="1" applyFont="1">
      <alignment shrinkToFit="0" wrapText="0"/>
    </xf>
    <xf borderId="0" fillId="2" fontId="6" numFmtId="0" xfId="0" applyAlignment="1" applyFont="1">
      <alignment horizontal="center" shrinkToFit="0" wrapText="0"/>
    </xf>
    <xf borderId="0" fillId="0" fontId="5" numFmtId="0" xfId="0" applyAlignment="1" applyFont="1">
      <alignment horizontal="center" readingOrder="0" shrinkToFit="0" wrapText="0"/>
    </xf>
    <xf borderId="1" fillId="4" fontId="2" numFmtId="0" xfId="0" applyAlignment="1" applyBorder="1" applyFill="1" applyFont="1">
      <alignment shrinkToFit="0" wrapText="0"/>
    </xf>
    <xf borderId="1" fillId="5" fontId="4" numFmtId="0" xfId="0" applyAlignment="1" applyBorder="1" applyFill="1" applyFont="1">
      <alignment shrinkToFit="0" wrapText="0"/>
    </xf>
    <xf borderId="1" fillId="6" fontId="12" numFmtId="0" xfId="0" applyAlignment="1" applyBorder="1" applyFill="1" applyFont="1">
      <alignment shrinkToFit="0" wrapText="0"/>
    </xf>
    <xf borderId="1" fillId="6" fontId="4" numFmtId="0" xfId="0" applyAlignment="1" applyBorder="1" applyFont="1">
      <alignment shrinkToFit="0" wrapText="0"/>
    </xf>
    <xf borderId="0" fillId="0" fontId="13" numFmtId="0" xfId="0" applyAlignment="1" applyFont="1">
      <alignment shrinkToFit="0" wrapText="0"/>
    </xf>
    <xf borderId="0" fillId="0" fontId="11" numFmtId="0" xfId="0" applyAlignment="1" applyFont="1">
      <alignment horizontal="center" readingOrder="0" shrinkToFit="0" wrapText="0"/>
    </xf>
    <xf borderId="1" fillId="7" fontId="12" numFmtId="0" xfId="0" applyAlignment="1" applyBorder="1" applyFill="1" applyFont="1">
      <alignment shrinkToFit="0" wrapText="0"/>
    </xf>
    <xf borderId="1" fillId="7" fontId="14" numFmtId="0" xfId="0" applyAlignment="1" applyBorder="1" applyFont="1">
      <alignment shrinkToFit="0" wrapText="0"/>
    </xf>
    <xf borderId="1" fillId="6" fontId="15" numFmtId="0" xfId="0" applyAlignment="1" applyBorder="1" applyFont="1">
      <alignment shrinkToFit="0" wrapText="0"/>
    </xf>
    <xf borderId="1" fillId="6" fontId="16" numFmtId="0" xfId="0" applyAlignment="1" applyBorder="1" applyFont="1">
      <alignment shrinkToFit="0" wrapText="0"/>
    </xf>
    <xf borderId="0" fillId="0" fontId="15" numFmtId="0" xfId="0" applyAlignment="1" applyFont="1">
      <alignment shrinkToFit="0" wrapText="0"/>
    </xf>
    <xf borderId="0" fillId="0" fontId="16" numFmtId="0" xfId="0" applyAlignment="1" applyFont="1">
      <alignment shrinkToFit="0" wrapText="0"/>
    </xf>
    <xf borderId="0" fillId="0" fontId="2" numFmtId="0" xfId="0" applyAlignment="1" applyFont="1">
      <alignment horizontal="right" shrinkToFit="0" wrapText="0"/>
    </xf>
    <xf borderId="0" fillId="0" fontId="3" numFmtId="0" xfId="0" applyAlignment="1" applyFont="1">
      <alignment shrinkToFit="0" wrapText="0"/>
    </xf>
    <xf borderId="0" fillId="0" fontId="17" numFmtId="0" xfId="0" applyAlignment="1" applyFont="1">
      <alignment shrinkToFit="0" wrapText="0"/>
    </xf>
    <xf borderId="0" fillId="0" fontId="18" numFmtId="0" xfId="0" applyAlignment="1" applyFont="1">
      <alignment shrinkToFit="0" wrapText="0"/>
    </xf>
    <xf borderId="0" fillId="2" fontId="12" numFmtId="0" xfId="0" applyAlignment="1" applyFont="1">
      <alignment horizontal="center" shrinkToFit="0" wrapText="0"/>
    </xf>
    <xf borderId="0" fillId="0" fontId="19" numFmtId="0" xfId="0" applyAlignment="1" applyFont="1">
      <alignment horizontal="center" shrinkToFit="0" wrapText="0"/>
    </xf>
    <xf borderId="0" fillId="0" fontId="20" numFmtId="0" xfId="0" applyAlignment="1" applyFont="1">
      <alignment shrinkToFit="0" wrapText="0"/>
    </xf>
    <xf borderId="0" fillId="0" fontId="8" numFmtId="0" xfId="0" applyAlignment="1" applyFont="1">
      <alignment readingOrder="0" shrinkToFit="0" wrapText="0"/>
    </xf>
    <xf borderId="0" fillId="0" fontId="2" numFmtId="0" xfId="0" applyAlignment="1" applyFont="1">
      <alignment readingOrder="0" shrinkToFit="0" wrapText="0"/>
    </xf>
    <xf borderId="0" fillId="0" fontId="2" numFmtId="0" xfId="0" applyAlignment="1" applyFont="1">
      <alignment horizontal="left" shrinkToFit="0" wrapText="0"/>
    </xf>
    <xf borderId="0" fillId="0" fontId="8" numFmtId="0" xfId="0" applyAlignment="1" applyFont="1">
      <alignment shrinkToFit="0" wrapText="0"/>
    </xf>
    <xf borderId="0" fillId="2" fontId="21" numFmtId="0" xfId="0" applyAlignment="1" applyFont="1">
      <alignment horizontal="center" shrinkToFit="0" wrapText="0"/>
    </xf>
    <xf borderId="0" fillId="0" fontId="21" numFmtId="0" xfId="0" applyAlignment="1" applyFont="1">
      <alignment horizontal="center" readingOrder="0" shrinkToFit="0" wrapText="0"/>
    </xf>
    <xf borderId="0" fillId="0" fontId="21" numFmtId="0" xfId="0" applyAlignment="1" applyFont="1">
      <alignment horizontal="center" shrinkToFit="0" wrapText="0"/>
    </xf>
    <xf borderId="0" fillId="0" fontId="22" numFmtId="0" xfId="0" applyAlignment="1" applyFont="1">
      <alignment shrinkToFit="0" wrapText="0"/>
    </xf>
    <xf borderId="0" fillId="0" fontId="23" numFmtId="0" xfId="0" applyAlignment="1" applyFont="1">
      <alignment horizontal="center" shrinkToFit="0" wrapText="0"/>
    </xf>
    <xf borderId="0" fillId="0" fontId="23" numFmtId="0" xfId="0" applyAlignment="1" applyFont="1">
      <alignment horizontal="center" readingOrder="0" shrinkToFit="0" wrapText="0"/>
    </xf>
    <xf borderId="0" fillId="2" fontId="2" numFmtId="0" xfId="0" applyAlignment="1" applyFont="1">
      <alignment horizontal="center" shrinkToFit="0" wrapText="0"/>
    </xf>
    <xf borderId="0" fillId="2" fontId="11" numFmtId="0" xfId="0" applyAlignment="1" applyFont="1">
      <alignment horizontal="center" shrinkToFit="0" wrapText="0"/>
    </xf>
    <xf borderId="0" fillId="0" fontId="24" numFmtId="0" xfId="0" applyAlignment="1" applyFont="1">
      <alignment shrinkToFit="0" wrapText="0"/>
    </xf>
    <xf borderId="0" fillId="2" fontId="19" numFmtId="0" xfId="0" applyAlignment="1" applyFont="1">
      <alignment horizontal="center" shrinkToFit="0" wrapText="0"/>
    </xf>
    <xf borderId="0" fillId="0" fontId="25" numFmtId="0" xfId="0" applyAlignment="1" applyFont="1">
      <alignment shrinkToFit="0" wrapText="0"/>
    </xf>
    <xf borderId="0" fillId="0" fontId="19" numFmtId="0" xfId="0" applyAlignment="1" applyFont="1">
      <alignment horizontal="center" readingOrder="0" shrinkToFit="0" wrapText="0"/>
    </xf>
    <xf borderId="0" fillId="0" fontId="26" numFmtId="0" xfId="0" applyAlignment="1" applyFont="1">
      <alignment shrinkToFit="0" wrapText="0"/>
    </xf>
    <xf borderId="0" fillId="0" fontId="27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28" numFmtId="0" xfId="0" applyAlignment="1" applyFont="1">
      <alignment readingOrder="0"/>
    </xf>
    <xf borderId="0" fillId="0" fontId="4" numFmtId="0" xfId="0" applyAlignment="1" applyFont="1">
      <alignment readingOrder="0" shrinkToFit="0" wrapText="0"/>
    </xf>
    <xf borderId="1" fillId="8" fontId="4" numFmtId="0" xfId="0" applyAlignment="1" applyBorder="1" applyFill="1" applyFont="1">
      <alignment readingOrder="0" shrinkToFit="0" wrapText="0"/>
    </xf>
    <xf borderId="1" fillId="8" fontId="4" numFmtId="0" xfId="0" applyAlignment="1" applyBorder="1" applyFont="1">
      <alignment shrinkToFit="0" wrapText="0"/>
    </xf>
    <xf borderId="0" fillId="0" fontId="4" numFmtId="0" xfId="0" applyAlignment="1" applyFont="1">
      <alignment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 w="19050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FANTATOUR!$B$13:$W$13</c:f>
              <c:numCache/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0070C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FANTATOUR!$B$25:$W$25</c:f>
              <c:numCache/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FFFF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FANTATOUR!$B$37:$W$37</c:f>
              <c:numCache/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FANTATOUR!$B$49:$W$49</c:f>
              <c:numCache/>
            </c:numRef>
          </c:val>
          <c:smooth val="0"/>
        </c:ser>
        <c:ser>
          <c:idx val="4"/>
          <c:order val="4"/>
          <c:spPr>
            <a:ln cmpd="sng" w="19050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FANTATOUR!$B$61:$W$61</c:f>
              <c:numCache/>
            </c:numRef>
          </c:val>
          <c:smooth val="0"/>
        </c:ser>
        <c:ser>
          <c:idx val="5"/>
          <c:order val="5"/>
          <c:spPr>
            <a:ln cmpd="sng" w="19050">
              <a:solidFill>
                <a:srgbClr val="D2803C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FANTATOUR!$B$62:$W$62</c:f>
              <c:numCache/>
            </c:numRef>
          </c:val>
          <c:smooth val="0"/>
        </c:ser>
        <c:ser>
          <c:idx val="6"/>
          <c:order val="6"/>
          <c:spPr>
            <a:ln cmpd="sng" w="19050">
              <a:solidFill>
                <a:srgbClr val="618EC4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FANTATOUR!$B$63:$W$63</c:f>
              <c:numCache/>
            </c:numRef>
          </c:val>
          <c:smooth val="0"/>
        </c:ser>
        <c:ser>
          <c:idx val="7"/>
          <c:order val="7"/>
          <c:spPr>
            <a:ln cmpd="sng" w="19050">
              <a:solidFill>
                <a:srgbClr val="C6625F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FANTATOUR!$B$64:$W$64</c:f>
              <c:numCache/>
            </c:numRef>
          </c:val>
          <c:smooth val="0"/>
        </c:ser>
        <c:ser>
          <c:idx val="8"/>
          <c:order val="8"/>
          <c:spPr>
            <a:ln cmpd="sng">
              <a:solidFill>
                <a:srgbClr val="B82E2E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FANTATOUR!$B$65:$W$65</c:f>
              <c:numCache/>
            </c:numRef>
          </c:val>
          <c:smooth val="0"/>
        </c:ser>
        <c:ser>
          <c:idx val="9"/>
          <c:order val="9"/>
          <c:spPr>
            <a:ln cmpd="sng">
              <a:solidFill>
                <a:srgbClr val="316395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FANTATOUR!$B$66:$W$66</c:f>
              <c:numCache/>
            </c:numRef>
          </c:val>
          <c:smooth val="0"/>
        </c:ser>
        <c:ser>
          <c:idx val="10"/>
          <c:order val="10"/>
          <c:spPr>
            <a:ln cmpd="sng">
              <a:solidFill>
                <a:srgbClr val="994499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FANTATOUR!$B$67:$W$67</c:f>
              <c:numCache/>
            </c:numRef>
          </c:val>
          <c:smooth val="0"/>
        </c:ser>
        <c:ser>
          <c:idx val="11"/>
          <c:order val="11"/>
          <c:spPr>
            <a:ln cmpd="sng">
              <a:solidFill>
                <a:srgbClr val="22AA99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FANTATOUR!$B$68:$W$68</c:f>
              <c:numCache/>
            </c:numRef>
          </c:val>
          <c:smooth val="0"/>
        </c:ser>
        <c:ser>
          <c:idx val="12"/>
          <c:order val="12"/>
          <c:spPr>
            <a:ln cmpd="sng">
              <a:solidFill>
                <a:srgbClr val="AAAA11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FANTATOUR!$B$69:$W$69</c:f>
              <c:numCache/>
            </c:numRef>
          </c:val>
          <c:smooth val="0"/>
        </c:ser>
        <c:ser>
          <c:idx val="13"/>
          <c:order val="13"/>
          <c:spPr>
            <a:ln cmpd="sng">
              <a:solidFill>
                <a:srgbClr val="6633CC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FANTATOUR!$B$70:$W$70</c:f>
              <c:numCache/>
            </c:numRef>
          </c:val>
          <c:smooth val="0"/>
        </c:ser>
        <c:ser>
          <c:idx val="14"/>
          <c:order val="14"/>
          <c:spPr>
            <a:ln cmpd="sng">
              <a:solidFill>
                <a:srgbClr val="E67300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FANTATOUR!$B$71:$W$71</c:f>
              <c:numCache/>
            </c:numRef>
          </c:val>
          <c:smooth val="0"/>
        </c:ser>
        <c:ser>
          <c:idx val="15"/>
          <c:order val="15"/>
          <c:spPr>
            <a:ln cmpd="sng">
              <a:solidFill>
                <a:srgbClr val="8B0707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FANTATOUR!$B$72:$W$72</c:f>
              <c:numCache/>
            </c:numRef>
          </c:val>
          <c:smooth val="0"/>
        </c:ser>
        <c:ser>
          <c:idx val="16"/>
          <c:order val="16"/>
          <c:spPr>
            <a:ln cmpd="sng">
              <a:solidFill>
                <a:srgbClr val="651067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FANTATOUR!$B$73:$W$73</c:f>
              <c:numCache/>
            </c:numRef>
          </c:val>
          <c:smooth val="0"/>
        </c:ser>
        <c:ser>
          <c:idx val="17"/>
          <c:order val="17"/>
          <c:spPr>
            <a:ln cmpd="sng">
              <a:solidFill>
                <a:srgbClr val="329262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FANTATOUR!$B$74:$W$74</c:f>
              <c:numCache/>
            </c:numRef>
          </c:val>
          <c:smooth val="0"/>
        </c:ser>
        <c:ser>
          <c:idx val="18"/>
          <c:order val="18"/>
          <c:spPr>
            <a:ln cmpd="sng">
              <a:solidFill>
                <a:srgbClr val="5574A6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FANTATOUR!$B$75:$W$75</c:f>
              <c:numCache/>
            </c:numRef>
          </c:val>
          <c:smooth val="0"/>
        </c:ser>
        <c:ser>
          <c:idx val="19"/>
          <c:order val="19"/>
          <c:spPr>
            <a:ln cmpd="sng">
              <a:solidFill>
                <a:srgbClr val="3B3EAC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FANTATOUR!$B$76:$W$76</c:f>
              <c:numCache/>
            </c:numRef>
          </c:val>
          <c:smooth val="0"/>
        </c:ser>
        <c:ser>
          <c:idx val="20"/>
          <c:order val="20"/>
          <c:spPr>
            <a:ln cmpd="sng">
              <a:solidFill>
                <a:srgbClr val="B77322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FANTATOUR!$B$77:$W$77</c:f>
              <c:numCache/>
            </c:numRef>
          </c:val>
          <c:smooth val="0"/>
        </c:ser>
        <c:ser>
          <c:idx val="21"/>
          <c:order val="21"/>
          <c:spPr>
            <a:ln cmpd="sng">
              <a:solidFill>
                <a:srgbClr val="16D620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FANTATOUR!$B$78:$W$78</c:f>
              <c:numCache/>
            </c:numRef>
          </c:val>
          <c:smooth val="0"/>
        </c:ser>
        <c:ser>
          <c:idx val="22"/>
          <c:order val="22"/>
          <c:spPr>
            <a:ln cmpd="sng">
              <a:solidFill>
                <a:srgbClr val="B91383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FANTATOUR!$B$79:$W$79</c:f>
              <c:numCache/>
            </c:numRef>
          </c:val>
          <c:smooth val="0"/>
        </c:ser>
        <c:ser>
          <c:idx val="23"/>
          <c:order val="23"/>
          <c:spPr>
            <a:ln cmpd="sng">
              <a:solidFill>
                <a:srgbClr val="F4359E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FANTATOUR!$B$80:$W$80</c:f>
              <c:numCache/>
            </c:numRef>
          </c:val>
          <c:smooth val="0"/>
        </c:ser>
        <c:ser>
          <c:idx val="24"/>
          <c:order val="24"/>
          <c:spPr>
            <a:ln cmpd="sng">
              <a:solidFill>
                <a:srgbClr val="9C5935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FANTATOUR!$B$81:$W$81</c:f>
              <c:numCache/>
            </c:numRef>
          </c:val>
          <c:smooth val="0"/>
        </c:ser>
        <c:ser>
          <c:idx val="25"/>
          <c:order val="25"/>
          <c:spPr>
            <a:ln cmpd="sng">
              <a:solidFill>
                <a:srgbClr val="A9C413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FANTATOUR!$B$82:$W$82</c:f>
              <c:numCache/>
            </c:numRef>
          </c:val>
          <c:smooth val="0"/>
        </c:ser>
        <c:ser>
          <c:idx val="26"/>
          <c:order val="26"/>
          <c:spPr>
            <a:ln cmpd="sng">
              <a:solidFill>
                <a:srgbClr val="2A778D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FANTATOUR!$B$83:$W$83</c:f>
              <c:numCache/>
            </c:numRef>
          </c:val>
          <c:smooth val="0"/>
        </c:ser>
        <c:ser>
          <c:idx val="27"/>
          <c:order val="27"/>
          <c:spPr>
            <a:ln cmpd="sng">
              <a:solidFill>
                <a:srgbClr val="668D1C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FANTATOUR!$B$84:$W$84</c:f>
              <c:numCache/>
            </c:numRef>
          </c:val>
          <c:smooth val="0"/>
        </c:ser>
        <c:ser>
          <c:idx val="28"/>
          <c:order val="28"/>
          <c:spPr>
            <a:ln cmpd="sng">
              <a:solidFill>
                <a:srgbClr val="BEA413"/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FANTATOUR!$B$85:$W$85</c:f>
              <c:numCache/>
            </c:numRef>
          </c:val>
          <c:smooth val="0"/>
        </c:ser>
        <c:axId val="375421775"/>
        <c:axId val="2047012977"/>
      </c:lineChart>
      <c:catAx>
        <c:axId val="3754217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2047012977"/>
      </c:catAx>
      <c:valAx>
        <c:axId val="204701297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375421775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00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FANTATOUR 2017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FANTATOUR!$A$88:$A$94</c:f>
            </c:strRef>
          </c:cat>
          <c:val>
            <c:numRef>
              <c:f>FANTATOUR!$B$88:$B$94</c:f>
              <c:numCache/>
            </c:numRef>
          </c:val>
        </c:ser>
        <c:axId val="1005968096"/>
        <c:axId val="1822850955"/>
      </c:barChart>
      <c:catAx>
        <c:axId val="100596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822850955"/>
      </c:catAx>
      <c:valAx>
        <c:axId val="182285095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005968096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109</xdr:row>
      <xdr:rowOff>47625</xdr:rowOff>
    </xdr:from>
    <xdr:ext cx="9220200" cy="362902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209550</xdr:colOff>
      <xdr:row>86</xdr:row>
      <xdr:rowOff>66675</xdr:rowOff>
    </xdr:from>
    <xdr:ext cx="5715000" cy="3619500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www.letour.com/le-tour/2017/us/riders/team-katusha-alpecin/kiserlovski-robert.html" TargetMode="External"/><Relationship Id="rId42" Type="http://schemas.openxmlformats.org/officeDocument/2006/relationships/hyperlink" Target="http://www.letour.com/le-tour/2017/us/riders/bmc-racing-team/caruso-damiano.html" TargetMode="External"/><Relationship Id="rId41" Type="http://schemas.openxmlformats.org/officeDocument/2006/relationships/hyperlink" Target="http://www.letour.com/le-tour/2017/us/riders/movistar-team/amador-andrey.html" TargetMode="External"/><Relationship Id="rId44" Type="http://schemas.openxmlformats.org/officeDocument/2006/relationships/hyperlink" Target="http://www.letour.com/le-tour/2017/us/riders/team-katusha-alpecin/martin-tony.html" TargetMode="External"/><Relationship Id="rId43" Type="http://schemas.openxmlformats.org/officeDocument/2006/relationships/hyperlink" Target="http://www.letour.com/le-tour/2017/us/riders/trek-segafredo/mollema-bauke.html" TargetMode="External"/><Relationship Id="rId46" Type="http://schemas.openxmlformats.org/officeDocument/2006/relationships/hyperlink" Target="http://www.letour.com/le-tour/2017/us/riders/lotto-soudal/wellens-tim.html" TargetMode="External"/><Relationship Id="rId45" Type="http://schemas.openxmlformats.org/officeDocument/2006/relationships/hyperlink" Target="http://www.letour.com/le-tour/2017/us/riders/fdj/pinot-thibaut.html" TargetMode="External"/><Relationship Id="rId1" Type="http://schemas.openxmlformats.org/officeDocument/2006/relationships/hyperlink" Target="http://www.letour.com/le-tour/2017/us/riders/quick-step-floors/gilbert-philippe.html" TargetMode="External"/><Relationship Id="rId2" Type="http://schemas.openxmlformats.org/officeDocument/2006/relationships/hyperlink" Target="http://www.letour.com/le-tour/2017/us/riders/bmc-racing-team/porte-richie.html" TargetMode="External"/><Relationship Id="rId3" Type="http://schemas.openxmlformats.org/officeDocument/2006/relationships/hyperlink" Target="http://www.letour.com/le-tour/2017/us/riders/lotto-soudal/greipel-andra.html" TargetMode="External"/><Relationship Id="rId4" Type="http://schemas.openxmlformats.org/officeDocument/2006/relationships/hyperlink" Target="http://www.letour.com/le-tour/2017/us/riders/team-dimension-data/cavendish-mark.html" TargetMode="External"/><Relationship Id="rId9" Type="http://schemas.openxmlformats.org/officeDocument/2006/relationships/hyperlink" Target="http://www.letour.com/le-tour/2017/us/riders/trek-segafredo/pantano-jarlinson.html" TargetMode="External"/><Relationship Id="rId48" Type="http://schemas.openxmlformats.org/officeDocument/2006/relationships/hyperlink" Target="http://www.letour.com/le-tour/2017/us/riders/team-sunweb/matthews-michael.html" TargetMode="External"/><Relationship Id="rId47" Type="http://schemas.openxmlformats.org/officeDocument/2006/relationships/hyperlink" Target="http://www.letour.com/le-tour/2017/us/riders/orica-scott/chaves-johan-esteban.html" TargetMode="External"/><Relationship Id="rId49" Type="http://schemas.openxmlformats.org/officeDocument/2006/relationships/hyperlink" Target="http://www.letour.com/le-tour/2017/us/riders/team-sky/thomas-geraint.html" TargetMode="External"/><Relationship Id="rId5" Type="http://schemas.openxmlformats.org/officeDocument/2006/relationships/hyperlink" Target="http://www.letour.com/le-tour/2017/us/riders/cannondale-drapac-professional-cycling-team/rolland-pierre.html" TargetMode="External"/><Relationship Id="rId6" Type="http://schemas.openxmlformats.org/officeDocument/2006/relationships/hyperlink" Target="http://www.letour.com/le-tour/2017/us/riders/quick-step-floors/martin-daniel.html" TargetMode="External"/><Relationship Id="rId7" Type="http://schemas.openxmlformats.org/officeDocument/2006/relationships/hyperlink" Target="http://www.letour.com/le-tour/2017/us/riders/bmc-racing-team/van-avermaet-greg.html" TargetMode="External"/><Relationship Id="rId8" Type="http://schemas.openxmlformats.org/officeDocument/2006/relationships/hyperlink" Target="http://www.letour.com/le-tour/2017/us/riders/lotto-soudal/de-gendt-thomas.html" TargetMode="External"/><Relationship Id="rId31" Type="http://schemas.openxmlformats.org/officeDocument/2006/relationships/hyperlink" Target="http://www.letour.com/le-tour/2017/us/riders/fdj/demare-arnaud.html" TargetMode="External"/><Relationship Id="rId30" Type="http://schemas.openxmlformats.org/officeDocument/2006/relationships/hyperlink" Target="http://www.letour.com/le-tour/2017/us/riders/uae-team-emirates/atapuma-john-darwin.html" TargetMode="External"/><Relationship Id="rId33" Type="http://schemas.openxmlformats.org/officeDocument/2006/relationships/hyperlink" Target="http://www.letour.com/le-tour/2017/us/riders/bahrain-merida/brajkovic-janez.html" TargetMode="External"/><Relationship Id="rId32" Type="http://schemas.openxmlformats.org/officeDocument/2006/relationships/hyperlink" Target="http://www.letour.com/le-tour/2017/us/riders/cofidis-solutions-credits/bouhanni-nacer.html" TargetMode="External"/><Relationship Id="rId35" Type="http://schemas.openxmlformats.org/officeDocument/2006/relationships/hyperlink" Target="http://www.letour.com/le-tour/2017/us/riders/team-sky/landa-mikel.html" TargetMode="External"/><Relationship Id="rId34" Type="http://schemas.openxmlformats.org/officeDocument/2006/relationships/hyperlink" Target="http://www.letour.com/le-tour/2017/us/riders/orica-scott/yates-simon.html" TargetMode="External"/><Relationship Id="rId37" Type="http://schemas.openxmlformats.org/officeDocument/2006/relationships/hyperlink" Target="http://www.letour.com/le-tour/2017/us/riders/movistar-team/quintana-nairo.html" TargetMode="External"/><Relationship Id="rId36" Type="http://schemas.openxmlformats.org/officeDocument/2006/relationships/hyperlink" Target="http://www.letour.com/le-tour/2017/us/riders/ag2r-la-mondiale/bardet-romain.html" TargetMode="External"/><Relationship Id="rId39" Type="http://schemas.openxmlformats.org/officeDocument/2006/relationships/hyperlink" Target="http://www.letour.com/le-tour/2017/us/riders/uae-team-emirates/meintjes-louis.html" TargetMode="External"/><Relationship Id="rId38" Type="http://schemas.openxmlformats.org/officeDocument/2006/relationships/hyperlink" Target="http://www.letour.com/le-tour/2017/us/riders/team-lotto-nl-jumbo/gesink-robert.html" TargetMode="External"/><Relationship Id="rId62" Type="http://schemas.openxmlformats.org/officeDocument/2006/relationships/drawing" Target="../drawings/drawing1.xml"/><Relationship Id="rId61" Type="http://schemas.openxmlformats.org/officeDocument/2006/relationships/hyperlink" Target="http://www.letour.com/le-tour/2017/us/riders/movistar-team/betancur-carlos-alberto.html" TargetMode="External"/><Relationship Id="rId20" Type="http://schemas.openxmlformats.org/officeDocument/2006/relationships/hyperlink" Target="http://www.letour.com/le-tour/2017/us/riders/team-dimension-data/boasson-hagen-edvald.html" TargetMode="External"/><Relationship Id="rId22" Type="http://schemas.openxmlformats.org/officeDocument/2006/relationships/hyperlink" Target="http://www.letour.com/le-tour/2017/us/riders/team-katusha-alpecin/kristoff-alexander.html" TargetMode="External"/><Relationship Id="rId21" Type="http://schemas.openxmlformats.org/officeDocument/2006/relationships/hyperlink" Target="http://www.letour.com/le-tour/2017/us/riders/uae-team-emirates/ulissi-diego.html" TargetMode="External"/><Relationship Id="rId24" Type="http://schemas.openxmlformats.org/officeDocument/2006/relationships/hyperlink" Target="http://www.letour.com/le-tour/2017/us/riders/trek-segafredo/degenkolb-john.html" TargetMode="External"/><Relationship Id="rId23" Type="http://schemas.openxmlformats.org/officeDocument/2006/relationships/hyperlink" Target="http://www.letour.com/le-tour/2017/us/riders/bora-hansgrohe/sagan-juraj.html" TargetMode="External"/><Relationship Id="rId60" Type="http://schemas.openxmlformats.org/officeDocument/2006/relationships/hyperlink" Target="http://www.letour.com/le-tour/2017/us/riders/bora-hansgrohe/buchmann-emanuel.html" TargetMode="External"/><Relationship Id="rId26" Type="http://schemas.openxmlformats.org/officeDocument/2006/relationships/hyperlink" Target="http://www.letour.com/le-tour/2017/us/riders/bahrain-merida/arashiro-yukiya.html" TargetMode="External"/><Relationship Id="rId25" Type="http://schemas.openxmlformats.org/officeDocument/2006/relationships/hyperlink" Target="http://www.letour.com/le-tour/2017/us/riders/team-fortuneo-oscaro/feillu-brice.html" TargetMode="External"/><Relationship Id="rId28" Type="http://schemas.openxmlformats.org/officeDocument/2006/relationships/hyperlink" Target="http://www.letour.com/le-tour/2017/us/riders/trek-segafredo/contador-alberto.html" TargetMode="External"/><Relationship Id="rId27" Type="http://schemas.openxmlformats.org/officeDocument/2006/relationships/hyperlink" Target="http://www.letour.com/le-tour/2017/us/riders/movistar-team/valverde-alejandro.html" TargetMode="External"/><Relationship Id="rId29" Type="http://schemas.openxmlformats.org/officeDocument/2006/relationships/hyperlink" Target="http://www.letour.com/le-tour/2017/us/riders/quick-step-floors/kittel-marcel.html" TargetMode="External"/><Relationship Id="rId51" Type="http://schemas.openxmlformats.org/officeDocument/2006/relationships/hyperlink" Target="http://www.letour.com/le-tour/2017/us/riders/movistar-team/bennati-daniele.html" TargetMode="External"/><Relationship Id="rId50" Type="http://schemas.openxmlformats.org/officeDocument/2006/relationships/hyperlink" Target="http://www.letour.com/le-tour/2017/us/riders/bora-hansgrohe/majka-rafal.html" TargetMode="External"/><Relationship Id="rId53" Type="http://schemas.openxmlformats.org/officeDocument/2006/relationships/hyperlink" Target="http://www.letour.com/le-tour/2017/us/riders/team-sky/froome-christopher.html" TargetMode="External"/><Relationship Id="rId52" Type="http://schemas.openxmlformats.org/officeDocument/2006/relationships/hyperlink" Target="http://www.letour.com/le-tour/2017/us/riders/team-sky/kwiatkowski-michal.html" TargetMode="External"/><Relationship Id="rId11" Type="http://schemas.openxmlformats.org/officeDocument/2006/relationships/hyperlink" Target="http://www.letour.com/le-tour/2017/us/riders/astana-pro-team/fuglsang-jakob.html" TargetMode="External"/><Relationship Id="rId55" Type="http://schemas.openxmlformats.org/officeDocument/2006/relationships/hyperlink" Target="http://www.letour.com/le-tour/2017/us/riders/bmc-racing-team/roche-nicolas.html" TargetMode="External"/><Relationship Id="rId10" Type="http://schemas.openxmlformats.org/officeDocument/2006/relationships/hyperlink" Target="http://www.letour.com/le-tour/2017/us/riders/bora-hansgrohe/sagan-peter.html" TargetMode="External"/><Relationship Id="rId54" Type="http://schemas.openxmlformats.org/officeDocument/2006/relationships/hyperlink" Target="http://www.letour.com/le-tour/2017/us/riders/ag2r-la-mondiale/naesen-oliver.html" TargetMode="External"/><Relationship Id="rId13" Type="http://schemas.openxmlformats.org/officeDocument/2006/relationships/hyperlink" Target="http://www.letour.com/le-tour/2017/us/riders/team-lotto-nl-jumbo/groenewegen-dylan.html" TargetMode="External"/><Relationship Id="rId57" Type="http://schemas.openxmlformats.org/officeDocument/2006/relationships/hyperlink" Target="http://www.letour.com/le-tour/2017/us/riders/cannondale-drapac-professional-cycling-team/uran-rigoberto.html" TargetMode="External"/><Relationship Id="rId12" Type="http://schemas.openxmlformats.org/officeDocument/2006/relationships/hyperlink" Target="http://www.letour.com/le-tour/2017/us/riders/direct-energie/voeckler-thomas.html" TargetMode="External"/><Relationship Id="rId56" Type="http://schemas.openxmlformats.org/officeDocument/2006/relationships/hyperlink" Target="http://www.letour.com/le-tour/2017/us/riders/bmc-racing-team/ka-ng-stefan.html" TargetMode="External"/><Relationship Id="rId15" Type="http://schemas.openxmlformats.org/officeDocument/2006/relationships/hyperlink" Target="http://www.letour.com/le-tour/2017/us/riders/cannondale-drapac-professional-cycling-team/talansky-andrew.html" TargetMode="External"/><Relationship Id="rId59" Type="http://schemas.openxmlformats.org/officeDocument/2006/relationships/hyperlink" Target="http://www.letour.com/le-tour/2017/us/riders/direct-energie/chavanel-sylvain.html" TargetMode="External"/><Relationship Id="rId14" Type="http://schemas.openxmlformats.org/officeDocument/2006/relationships/hyperlink" Target="http://www.letour.com/le-tour/2017/us/riders/cannondale-drapac-professional-cycling-team/phinney-taylor.html" TargetMode="External"/><Relationship Id="rId58" Type="http://schemas.openxmlformats.org/officeDocument/2006/relationships/hyperlink" Target="http://www.letour.com/le-tour/2017/us/riders/orica-scott/kreuziger-roman.html" TargetMode="External"/><Relationship Id="rId17" Type="http://schemas.openxmlformats.org/officeDocument/2006/relationships/hyperlink" Target="http://www.letour.com/le-tour/2017/us/riders/uae-team-emirates/swift-ben.html" TargetMode="External"/><Relationship Id="rId16" Type="http://schemas.openxmlformats.org/officeDocument/2006/relationships/hyperlink" Target="http://www.letour.com/le-tour/2017/us/riders/team-dimension-data/cummings-stephen.html" TargetMode="External"/><Relationship Id="rId19" Type="http://schemas.openxmlformats.org/officeDocument/2006/relationships/hyperlink" Target="http://www.letour.com/le-tour/2017/us/riders/astana-pro-team/aru-fabio.html" TargetMode="External"/><Relationship Id="rId18" Type="http://schemas.openxmlformats.org/officeDocument/2006/relationships/hyperlink" Target="http://www.letour.com/le-tour/2017/us/riders/bahrain-merida/colbrelli-sonny.html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 t="s">
        <v>1</v>
      </c>
      <c r="Z1" s="4"/>
      <c r="AA1" s="5"/>
      <c r="AB1" s="5"/>
      <c r="AC1" s="5"/>
    </row>
    <row r="2" ht="12.75" customHeight="1">
      <c r="A2" s="6" t="s">
        <v>2</v>
      </c>
      <c r="B2" s="7">
        <v>1.0</v>
      </c>
      <c r="C2" s="7">
        <v>2.0</v>
      </c>
      <c r="D2" s="7">
        <v>3.0</v>
      </c>
      <c r="E2" s="7">
        <v>4.0</v>
      </c>
      <c r="F2" s="2">
        <v>5.0</v>
      </c>
      <c r="G2" s="7">
        <v>6.0</v>
      </c>
      <c r="H2" s="7">
        <v>7.0</v>
      </c>
      <c r="I2" s="7">
        <v>8.0</v>
      </c>
      <c r="J2" s="2">
        <v>9.0</v>
      </c>
      <c r="K2" s="7">
        <v>10.0</v>
      </c>
      <c r="L2" s="7">
        <v>11.0</v>
      </c>
      <c r="M2" s="7">
        <v>12.0</v>
      </c>
      <c r="N2" s="7">
        <v>13.0</v>
      </c>
      <c r="O2" s="8">
        <v>14.0</v>
      </c>
      <c r="P2" s="7">
        <v>15.0</v>
      </c>
      <c r="Q2" s="7">
        <v>16.0</v>
      </c>
      <c r="R2" s="7">
        <v>17.0</v>
      </c>
      <c r="S2" s="7">
        <v>18.0</v>
      </c>
      <c r="T2" s="2">
        <v>19.0</v>
      </c>
      <c r="U2" s="7">
        <v>20.0</v>
      </c>
      <c r="V2" s="7">
        <v>21.0</v>
      </c>
      <c r="W2" s="7" t="s">
        <v>3</v>
      </c>
      <c r="X2" s="2"/>
      <c r="Y2" s="4">
        <v>1.0</v>
      </c>
      <c r="Z2" s="9">
        <v>25.0</v>
      </c>
      <c r="AA2" s="5"/>
      <c r="AB2" s="5"/>
      <c r="AC2" s="5"/>
    </row>
    <row r="3" ht="12.75" customHeight="1">
      <c r="A3" s="10" t="s">
        <v>4</v>
      </c>
      <c r="B3" s="7"/>
      <c r="C3" s="7"/>
      <c r="D3" s="7"/>
      <c r="E3" s="7"/>
      <c r="F3" s="11">
        <v>5.0</v>
      </c>
      <c r="G3" s="7"/>
      <c r="H3" s="7"/>
      <c r="I3" s="7"/>
      <c r="J3" s="7"/>
      <c r="K3" s="7"/>
      <c r="L3" s="7"/>
      <c r="M3" s="7"/>
      <c r="N3" s="7"/>
      <c r="O3" s="7">
        <f>14</f>
        <v>14</v>
      </c>
      <c r="P3" s="7"/>
      <c r="Q3" s="12">
        <v>-10.0</v>
      </c>
      <c r="R3" s="12"/>
      <c r="S3" s="12"/>
      <c r="T3" s="12"/>
      <c r="U3" s="12"/>
      <c r="V3" s="12"/>
      <c r="W3" s="12">
        <f t="shared" ref="W3:W4" si="1">SUM(B3:V3)</f>
        <v>9</v>
      </c>
      <c r="X3" s="2"/>
      <c r="Y3" s="4">
        <v>2.0</v>
      </c>
      <c r="Z3" s="4">
        <v>20.0</v>
      </c>
      <c r="AA3" s="5"/>
      <c r="AB3" s="5"/>
      <c r="AC3" s="5"/>
    </row>
    <row r="4" ht="12.75" customHeight="1">
      <c r="A4" s="10" t="s">
        <v>5</v>
      </c>
      <c r="B4" s="7"/>
      <c r="C4" s="7"/>
      <c r="D4" s="7">
        <f>2</f>
        <v>2</v>
      </c>
      <c r="E4" s="7"/>
      <c r="F4" s="7">
        <f>14</f>
        <v>14</v>
      </c>
      <c r="G4" s="7"/>
      <c r="H4" s="7"/>
      <c r="I4" s="7"/>
      <c r="J4" s="12">
        <v>-10.0</v>
      </c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>
        <f t="shared" si="1"/>
        <v>6</v>
      </c>
      <c r="X4" s="2"/>
      <c r="Y4" s="4">
        <v>3.0</v>
      </c>
      <c r="Z4" s="4">
        <v>16.0</v>
      </c>
      <c r="AA4" s="5"/>
      <c r="AB4" s="5"/>
      <c r="AC4" s="5"/>
    </row>
    <row r="5" ht="12.75" customHeight="1">
      <c r="A5" s="13" t="s">
        <v>6</v>
      </c>
      <c r="B5" s="7"/>
      <c r="C5" s="7">
        <f>16+3</f>
        <v>19</v>
      </c>
      <c r="D5" s="7"/>
      <c r="E5" s="7">
        <f>16</f>
        <v>16</v>
      </c>
      <c r="F5" s="7"/>
      <c r="G5" s="7">
        <f>16</f>
        <v>16</v>
      </c>
      <c r="H5" s="7">
        <f>7</f>
        <v>7</v>
      </c>
      <c r="I5" s="7"/>
      <c r="J5" s="14">
        <v>3.0</v>
      </c>
      <c r="K5" s="7">
        <f>4+3</f>
        <v>7</v>
      </c>
      <c r="L5" s="7">
        <f>9+3</f>
        <v>12</v>
      </c>
      <c r="M5" s="14">
        <v>3.0</v>
      </c>
      <c r="N5" s="14">
        <v>3.0</v>
      </c>
      <c r="O5" s="14">
        <v>3.0</v>
      </c>
      <c r="P5" s="14">
        <v>3.0</v>
      </c>
      <c r="Q5" s="14">
        <v>3.0</v>
      </c>
      <c r="R5" s="14">
        <v>6.0</v>
      </c>
      <c r="S5" s="14">
        <v>6.0</v>
      </c>
      <c r="T5" s="14">
        <v>6.0</v>
      </c>
      <c r="U5" s="14">
        <v>6.0</v>
      </c>
      <c r="V5" s="7">
        <f>20+6</f>
        <v>26</v>
      </c>
      <c r="W5" s="7">
        <f>SUM(B5:V5)+30</f>
        <v>175</v>
      </c>
      <c r="X5" s="2"/>
      <c r="Y5" s="4">
        <v>4.0</v>
      </c>
      <c r="Z5" s="4">
        <v>14.0</v>
      </c>
      <c r="AA5" s="5"/>
      <c r="AB5" s="5"/>
      <c r="AC5" s="5"/>
    </row>
    <row r="6" ht="12.75" customHeight="1">
      <c r="A6" s="15" t="s">
        <v>7</v>
      </c>
      <c r="B6" s="7"/>
      <c r="C6" s="7">
        <f>14</f>
        <v>14</v>
      </c>
      <c r="D6" s="7"/>
      <c r="E6" s="7"/>
      <c r="F6" s="12">
        <v>-10.0</v>
      </c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>
        <f t="shared" ref="W6:W9" si="2">SUM(B6:V6)</f>
        <v>4</v>
      </c>
      <c r="X6" s="2"/>
      <c r="Y6" s="4">
        <v>5.0</v>
      </c>
      <c r="Z6" s="4">
        <v>12.0</v>
      </c>
      <c r="AA6" s="5"/>
      <c r="AB6" s="5"/>
      <c r="AC6" s="5"/>
    </row>
    <row r="7" ht="12.75" customHeight="1">
      <c r="A7" s="13" t="s">
        <v>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>
        <f t="shared" si="2"/>
        <v>0</v>
      </c>
      <c r="X7" s="2"/>
      <c r="Y7" s="4">
        <v>6.0</v>
      </c>
      <c r="Z7" s="4">
        <v>10.0</v>
      </c>
      <c r="AA7" s="5"/>
      <c r="AB7" s="5"/>
      <c r="AC7" s="5"/>
    </row>
    <row r="8" ht="12.75" customHeight="1">
      <c r="A8" s="13" t="s">
        <v>9</v>
      </c>
      <c r="B8" s="7"/>
      <c r="C8" s="7"/>
      <c r="D8" s="7">
        <f>16</f>
        <v>16</v>
      </c>
      <c r="E8" s="7"/>
      <c r="F8" s="7">
        <f>20+6</f>
        <v>26</v>
      </c>
      <c r="G8" s="14">
        <v>3.0</v>
      </c>
      <c r="H8" s="14">
        <v>6.0</v>
      </c>
      <c r="I8" s="7">
        <f>3+3</f>
        <v>6</v>
      </c>
      <c r="J8" s="7">
        <f>7</f>
        <v>7</v>
      </c>
      <c r="K8" s="7"/>
      <c r="L8" s="7"/>
      <c r="M8" s="7">
        <f>10</f>
        <v>10</v>
      </c>
      <c r="N8" s="7">
        <f>10</f>
        <v>10</v>
      </c>
      <c r="O8" s="7">
        <f>8</f>
        <v>8</v>
      </c>
      <c r="P8" s="7"/>
      <c r="Q8" s="7"/>
      <c r="R8" s="7">
        <f>9</f>
        <v>9</v>
      </c>
      <c r="S8" s="7">
        <f>8</f>
        <v>8</v>
      </c>
      <c r="T8" s="7"/>
      <c r="U8" s="7"/>
      <c r="V8" s="7"/>
      <c r="W8" s="7">
        <f t="shared" si="2"/>
        <v>109</v>
      </c>
      <c r="X8" s="2"/>
      <c r="Y8" s="4">
        <v>7.0</v>
      </c>
      <c r="Z8" s="4">
        <v>9.0</v>
      </c>
      <c r="AA8" s="5"/>
      <c r="AB8" s="5"/>
      <c r="AC8" s="5"/>
    </row>
    <row r="9" ht="12.75" customHeight="1">
      <c r="A9" s="13" t="s">
        <v>10</v>
      </c>
      <c r="B9" s="7"/>
      <c r="C9" s="7"/>
      <c r="D9" s="7">
        <f>14</f>
        <v>14</v>
      </c>
      <c r="E9" s="7"/>
      <c r="F9" s="7"/>
      <c r="G9" s="7"/>
      <c r="H9" s="7"/>
      <c r="I9" s="7"/>
      <c r="J9" s="7"/>
      <c r="K9" s="7"/>
      <c r="L9" s="7"/>
      <c r="M9" s="7"/>
      <c r="N9" s="7"/>
      <c r="O9" s="7">
        <f>20</f>
        <v>20</v>
      </c>
      <c r="P9" s="7"/>
      <c r="Q9" s="7">
        <f>14</f>
        <v>14</v>
      </c>
      <c r="R9" s="7"/>
      <c r="S9" s="7"/>
      <c r="T9" s="7"/>
      <c r="U9" s="7"/>
      <c r="V9" s="7"/>
      <c r="W9" s="7">
        <f t="shared" si="2"/>
        <v>48</v>
      </c>
      <c r="X9" s="2"/>
      <c r="Y9" s="4">
        <v>8.0</v>
      </c>
      <c r="Z9" s="4">
        <v>8.0</v>
      </c>
      <c r="AA9" s="5"/>
      <c r="AB9" s="5"/>
      <c r="AC9" s="5"/>
    </row>
    <row r="10" ht="12.75" customHeight="1">
      <c r="A10" s="13" t="s">
        <v>11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14">
        <v>6.0</v>
      </c>
      <c r="N10" s="14">
        <v>3.0</v>
      </c>
      <c r="O10" s="16">
        <f>6+5</f>
        <v>11</v>
      </c>
      <c r="P10" s="14">
        <v>3.0</v>
      </c>
      <c r="Q10" s="14">
        <v>3.0</v>
      </c>
      <c r="R10" s="14">
        <v>3.0</v>
      </c>
      <c r="S10" s="14">
        <v>3.0</v>
      </c>
      <c r="T10" s="7">
        <f>12+3</f>
        <v>15</v>
      </c>
      <c r="U10" s="14">
        <v>3.0</v>
      </c>
      <c r="V10" s="14">
        <v>3.0</v>
      </c>
      <c r="W10" s="7">
        <f>SUM(B10:V10)+10</f>
        <v>63</v>
      </c>
      <c r="X10" s="2"/>
      <c r="Y10" s="4">
        <v>9.0</v>
      </c>
      <c r="Z10" s="4">
        <v>7.0</v>
      </c>
      <c r="AA10" s="5"/>
      <c r="AB10" s="5"/>
      <c r="AC10" s="5"/>
    </row>
    <row r="11" ht="12.75" customHeight="1">
      <c r="A11" s="13" t="s">
        <v>12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>
        <f>SUM(B11:V11)</f>
        <v>0</v>
      </c>
      <c r="X11" s="2"/>
      <c r="Y11" s="4">
        <v>10.0</v>
      </c>
      <c r="Z11" s="4">
        <v>6.0</v>
      </c>
      <c r="AA11" s="5"/>
      <c r="AB11" s="5"/>
      <c r="AC11" s="5"/>
    </row>
    <row r="12" ht="12.75" customHeight="1">
      <c r="A12" s="17" t="s">
        <v>13</v>
      </c>
      <c r="B12" s="7">
        <f t="shared" ref="B12:W12" si="3">SUM(B3:B11)</f>
        <v>0</v>
      </c>
      <c r="C12" s="7">
        <f t="shared" si="3"/>
        <v>33</v>
      </c>
      <c r="D12" s="7">
        <f t="shared" si="3"/>
        <v>32</v>
      </c>
      <c r="E12" s="7">
        <f t="shared" si="3"/>
        <v>16</v>
      </c>
      <c r="F12" s="7">
        <f t="shared" si="3"/>
        <v>35</v>
      </c>
      <c r="G12" s="7">
        <f t="shared" si="3"/>
        <v>19</v>
      </c>
      <c r="H12" s="7">
        <f t="shared" si="3"/>
        <v>13</v>
      </c>
      <c r="I12" s="7">
        <f t="shared" si="3"/>
        <v>6</v>
      </c>
      <c r="J12" s="7">
        <f t="shared" si="3"/>
        <v>0</v>
      </c>
      <c r="K12" s="7">
        <f t="shared" si="3"/>
        <v>7</v>
      </c>
      <c r="L12" s="7">
        <f t="shared" si="3"/>
        <v>12</v>
      </c>
      <c r="M12" s="7">
        <f t="shared" si="3"/>
        <v>19</v>
      </c>
      <c r="N12" s="7">
        <f t="shared" si="3"/>
        <v>16</v>
      </c>
      <c r="O12" s="7">
        <f t="shared" si="3"/>
        <v>56</v>
      </c>
      <c r="P12" s="7">
        <f t="shared" si="3"/>
        <v>6</v>
      </c>
      <c r="Q12" s="7">
        <f t="shared" si="3"/>
        <v>10</v>
      </c>
      <c r="R12" s="7">
        <f t="shared" si="3"/>
        <v>18</v>
      </c>
      <c r="S12" s="7">
        <f t="shared" si="3"/>
        <v>17</v>
      </c>
      <c r="T12" s="7">
        <f t="shared" si="3"/>
        <v>21</v>
      </c>
      <c r="U12" s="7">
        <f t="shared" si="3"/>
        <v>9</v>
      </c>
      <c r="V12" s="7">
        <f t="shared" si="3"/>
        <v>29</v>
      </c>
      <c r="W12" s="7">
        <f t="shared" si="3"/>
        <v>414</v>
      </c>
      <c r="X12" s="2"/>
      <c r="Y12" s="4">
        <v>11.0</v>
      </c>
      <c r="Z12" s="4">
        <v>5.0</v>
      </c>
      <c r="AA12" s="5"/>
      <c r="AB12" s="5"/>
      <c r="AC12" s="5"/>
    </row>
    <row r="13" ht="12.75" customHeight="1">
      <c r="A13" s="17" t="s">
        <v>14</v>
      </c>
      <c r="B13" s="7">
        <f>B12</f>
        <v>0</v>
      </c>
      <c r="C13" s="7">
        <f t="shared" ref="C13:V13" si="4">B13+C12</f>
        <v>33</v>
      </c>
      <c r="D13" s="7">
        <f t="shared" si="4"/>
        <v>65</v>
      </c>
      <c r="E13" s="7">
        <f t="shared" si="4"/>
        <v>81</v>
      </c>
      <c r="F13" s="7">
        <f t="shared" si="4"/>
        <v>116</v>
      </c>
      <c r="G13" s="7">
        <f t="shared" si="4"/>
        <v>135</v>
      </c>
      <c r="H13" s="7">
        <f t="shared" si="4"/>
        <v>148</v>
      </c>
      <c r="I13" s="7">
        <f t="shared" si="4"/>
        <v>154</v>
      </c>
      <c r="J13" s="7">
        <f t="shared" si="4"/>
        <v>154</v>
      </c>
      <c r="K13" s="7">
        <f t="shared" si="4"/>
        <v>161</v>
      </c>
      <c r="L13" s="7">
        <f t="shared" si="4"/>
        <v>173</v>
      </c>
      <c r="M13" s="7">
        <f t="shared" si="4"/>
        <v>192</v>
      </c>
      <c r="N13" s="7">
        <f t="shared" si="4"/>
        <v>208</v>
      </c>
      <c r="O13" s="7">
        <f t="shared" si="4"/>
        <v>264</v>
      </c>
      <c r="P13" s="7">
        <f t="shared" si="4"/>
        <v>270</v>
      </c>
      <c r="Q13" s="7">
        <f t="shared" si="4"/>
        <v>280</v>
      </c>
      <c r="R13" s="7">
        <f t="shared" si="4"/>
        <v>298</v>
      </c>
      <c r="S13" s="7">
        <f t="shared" si="4"/>
        <v>315</v>
      </c>
      <c r="T13" s="7">
        <f t="shared" si="4"/>
        <v>336</v>
      </c>
      <c r="U13" s="7">
        <f t="shared" si="4"/>
        <v>345</v>
      </c>
      <c r="V13" s="7">
        <f t="shared" si="4"/>
        <v>374</v>
      </c>
      <c r="W13" s="7">
        <f>SUM(W3:W11)</f>
        <v>414</v>
      </c>
      <c r="X13" s="2"/>
      <c r="Y13" s="4">
        <v>12.0</v>
      </c>
      <c r="Z13" s="4">
        <v>4.0</v>
      </c>
      <c r="AA13" s="5"/>
      <c r="AB13" s="5"/>
      <c r="AC13" s="5"/>
    </row>
    <row r="14" ht="12.75" customHeight="1">
      <c r="A14" s="18" t="s">
        <v>15</v>
      </c>
      <c r="B14" s="7">
        <v>1.0</v>
      </c>
      <c r="C14" s="7">
        <v>2.0</v>
      </c>
      <c r="D14" s="7">
        <v>3.0</v>
      </c>
      <c r="E14" s="7">
        <v>4.0</v>
      </c>
      <c r="F14" s="2">
        <v>5.0</v>
      </c>
      <c r="G14" s="7">
        <v>6.0</v>
      </c>
      <c r="H14" s="7">
        <v>7.0</v>
      </c>
      <c r="I14" s="7">
        <v>8.0</v>
      </c>
      <c r="J14" s="2">
        <v>9.0</v>
      </c>
      <c r="K14" s="7">
        <v>10.0</v>
      </c>
      <c r="L14" s="7">
        <v>11.0</v>
      </c>
      <c r="M14" s="7">
        <v>12.0</v>
      </c>
      <c r="N14" s="7">
        <v>13.0</v>
      </c>
      <c r="O14" s="7">
        <v>14.0</v>
      </c>
      <c r="P14" s="7">
        <v>15.0</v>
      </c>
      <c r="Q14" s="7">
        <v>16.0</v>
      </c>
      <c r="R14" s="7">
        <v>17.0</v>
      </c>
      <c r="S14" s="7">
        <v>18.0</v>
      </c>
      <c r="T14" s="2">
        <v>19.0</v>
      </c>
      <c r="U14" s="7">
        <v>20.0</v>
      </c>
      <c r="V14" s="7">
        <v>21.0</v>
      </c>
      <c r="W14" s="7" t="s">
        <v>3</v>
      </c>
      <c r="X14" s="2"/>
      <c r="Y14" s="4">
        <v>13.0</v>
      </c>
      <c r="Z14" s="4">
        <v>3.0</v>
      </c>
      <c r="AA14" s="5"/>
      <c r="AB14" s="5"/>
      <c r="AC14" s="5"/>
    </row>
    <row r="15" ht="12.75" customHeight="1">
      <c r="A15" s="15" t="s">
        <v>16</v>
      </c>
      <c r="B15" s="7"/>
      <c r="C15" s="7">
        <f>6</f>
        <v>6</v>
      </c>
      <c r="D15" s="19">
        <f>25+6</f>
        <v>31</v>
      </c>
      <c r="E15" s="12">
        <v>-10.0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>
        <f t="shared" ref="W15:W23" si="5">SUM(B15:V15)</f>
        <v>27</v>
      </c>
      <c r="X15" s="2"/>
      <c r="Y15" s="4">
        <v>14.0</v>
      </c>
      <c r="Z15" s="4">
        <v>2.0</v>
      </c>
      <c r="AA15" s="5"/>
      <c r="AB15" s="5"/>
      <c r="AC15" s="5"/>
    </row>
    <row r="16" ht="12.75" customHeight="1">
      <c r="A16" s="15" t="s">
        <v>17</v>
      </c>
      <c r="B16" s="7"/>
      <c r="C16" s="7"/>
      <c r="D16" s="7">
        <f>9</f>
        <v>9</v>
      </c>
      <c r="E16" s="7"/>
      <c r="F16" s="7"/>
      <c r="G16" s="7"/>
      <c r="H16" s="7"/>
      <c r="I16" s="7"/>
      <c r="J16" s="7">
        <f>10</f>
        <v>10</v>
      </c>
      <c r="K16" s="7"/>
      <c r="L16" s="7"/>
      <c r="M16" s="7"/>
      <c r="N16" s="12">
        <f>-10</f>
        <v>-10</v>
      </c>
      <c r="O16" s="12"/>
      <c r="P16" s="12"/>
      <c r="Q16" s="12"/>
      <c r="R16" s="12"/>
      <c r="S16" s="12"/>
      <c r="T16" s="12"/>
      <c r="U16" s="12"/>
      <c r="V16" s="12"/>
      <c r="W16" s="12">
        <f t="shared" si="5"/>
        <v>9</v>
      </c>
      <c r="X16" s="2"/>
      <c r="Y16" s="4">
        <v>15.0</v>
      </c>
      <c r="Z16" s="4">
        <v>1.0</v>
      </c>
      <c r="AA16" s="5"/>
      <c r="AB16" s="5"/>
      <c r="AC16" s="5"/>
    </row>
    <row r="17" ht="12.75" customHeight="1">
      <c r="A17" s="13" t="s">
        <v>18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>
        <f t="shared" si="5"/>
        <v>0</v>
      </c>
      <c r="X17" s="2"/>
      <c r="Y17" s="5"/>
      <c r="Z17" s="5"/>
      <c r="AA17" s="5"/>
      <c r="AB17" s="5"/>
      <c r="AC17" s="5"/>
    </row>
    <row r="18" ht="12.75" customHeight="1">
      <c r="A18" s="13" t="s">
        <v>19</v>
      </c>
      <c r="B18" s="7"/>
      <c r="C18" s="7">
        <f>12</f>
        <v>12</v>
      </c>
      <c r="D18" s="7"/>
      <c r="E18" s="7"/>
      <c r="F18" s="7"/>
      <c r="G18" s="7">
        <f t="shared" ref="G18:H18" si="6">10</f>
        <v>10</v>
      </c>
      <c r="H18" s="7">
        <f t="shared" si="6"/>
        <v>10</v>
      </c>
      <c r="I18" s="7"/>
      <c r="J18" s="7"/>
      <c r="K18" s="7">
        <f>16</f>
        <v>16</v>
      </c>
      <c r="L18" s="7">
        <f>20</f>
        <v>20</v>
      </c>
      <c r="M18" s="7"/>
      <c r="N18" s="7"/>
      <c r="O18" s="7"/>
      <c r="P18" s="7"/>
      <c r="Q18" s="7"/>
      <c r="R18" s="7"/>
      <c r="S18" s="7"/>
      <c r="T18" s="7"/>
      <c r="U18" s="7"/>
      <c r="V18" s="19">
        <f>25</f>
        <v>25</v>
      </c>
      <c r="W18" s="7">
        <f t="shared" si="5"/>
        <v>93</v>
      </c>
      <c r="X18" s="2"/>
      <c r="Y18" s="5"/>
      <c r="Z18" s="5"/>
      <c r="AA18" s="5"/>
      <c r="AB18" s="5"/>
      <c r="AC18" s="5"/>
    </row>
    <row r="19" ht="12.75" customHeight="1">
      <c r="A19" s="13" t="s">
        <v>20</v>
      </c>
      <c r="B19" s="7">
        <f>4</f>
        <v>4</v>
      </c>
      <c r="C19" s="20">
        <v>10.0</v>
      </c>
      <c r="D19" s="14">
        <v>3.0</v>
      </c>
      <c r="E19" s="14">
        <v>6.0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>
        <f t="shared" si="5"/>
        <v>23</v>
      </c>
      <c r="X19" s="2"/>
      <c r="Y19" s="21" t="s">
        <v>21</v>
      </c>
      <c r="Z19" s="22"/>
      <c r="AA19" s="22"/>
      <c r="AB19" s="21">
        <v>-10.0</v>
      </c>
      <c r="AC19" s="5"/>
    </row>
    <row r="20" ht="12.75" customHeight="1">
      <c r="A20" s="13" t="s">
        <v>22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>
        <f t="shared" si="5"/>
        <v>0</v>
      </c>
      <c r="X20" s="2"/>
      <c r="Y20" s="23" t="s">
        <v>23</v>
      </c>
      <c r="Z20" s="24"/>
      <c r="AA20" s="24"/>
      <c r="AB20" s="23">
        <v>-50.0</v>
      </c>
      <c r="AC20" s="25" t="s">
        <v>24</v>
      </c>
    </row>
    <row r="21" ht="12.75" customHeight="1">
      <c r="A21" s="13" t="s">
        <v>25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26">
        <v>5.0</v>
      </c>
      <c r="N21" s="7"/>
      <c r="O21" s="7"/>
      <c r="P21" s="7"/>
      <c r="Q21" s="7"/>
      <c r="R21" s="7"/>
      <c r="S21" s="7"/>
      <c r="T21" s="7"/>
      <c r="U21" s="7"/>
      <c r="V21" s="7"/>
      <c r="W21" s="7">
        <f t="shared" si="5"/>
        <v>5</v>
      </c>
      <c r="X21" s="2"/>
      <c r="Y21" s="27" t="s">
        <v>26</v>
      </c>
      <c r="Z21" s="28"/>
      <c r="AA21" s="28"/>
      <c r="AB21" s="28">
        <v>-200.0</v>
      </c>
      <c r="AC21" s="25" t="s">
        <v>27</v>
      </c>
    </row>
    <row r="22" ht="12.75" customHeight="1">
      <c r="A22" s="13" t="s">
        <v>28</v>
      </c>
      <c r="B22" s="7"/>
      <c r="C22" s="7">
        <f>9</f>
        <v>9</v>
      </c>
      <c r="D22" s="7"/>
      <c r="E22" s="7"/>
      <c r="F22" s="7"/>
      <c r="G22" s="7"/>
      <c r="H22" s="7"/>
      <c r="I22" s="7"/>
      <c r="J22" s="7"/>
      <c r="K22" s="7"/>
      <c r="L22" s="7">
        <f>7</f>
        <v>7</v>
      </c>
      <c r="M22" s="7"/>
      <c r="N22" s="7"/>
      <c r="O22" s="7"/>
      <c r="P22" s="7"/>
      <c r="Q22" s="7"/>
      <c r="R22" s="7"/>
      <c r="S22" s="7"/>
      <c r="T22" s="7">
        <f>4</f>
        <v>4</v>
      </c>
      <c r="U22" s="7"/>
      <c r="V22" s="7"/>
      <c r="W22" s="7">
        <f t="shared" si="5"/>
        <v>20</v>
      </c>
      <c r="X22" s="2"/>
      <c r="Y22" s="29" t="s">
        <v>29</v>
      </c>
      <c r="Z22" s="30"/>
      <c r="AA22" s="30"/>
      <c r="AB22" s="29">
        <v>-100.0</v>
      </c>
      <c r="AC22" s="5"/>
    </row>
    <row r="23" ht="12.75" customHeight="1">
      <c r="A23" s="13" t="s">
        <v>30</v>
      </c>
      <c r="B23" s="7"/>
      <c r="C23" s="7">
        <f>10</f>
        <v>10</v>
      </c>
      <c r="D23" s="7"/>
      <c r="E23" s="7"/>
      <c r="F23" s="7"/>
      <c r="G23" s="7"/>
      <c r="H23" s="7"/>
      <c r="I23" s="7"/>
      <c r="J23" s="7"/>
      <c r="K23" s="7">
        <f>7</f>
        <v>7</v>
      </c>
      <c r="L23" s="7"/>
      <c r="M23" s="7"/>
      <c r="N23" s="7"/>
      <c r="O23" s="7">
        <f>10</f>
        <v>10</v>
      </c>
      <c r="P23" s="7"/>
      <c r="Q23" s="7"/>
      <c r="R23" s="7"/>
      <c r="S23" s="14">
        <v>3.0</v>
      </c>
      <c r="T23" s="7"/>
      <c r="U23" s="7"/>
      <c r="V23" s="7">
        <f>4</f>
        <v>4</v>
      </c>
      <c r="W23" s="7">
        <f t="shared" si="5"/>
        <v>34</v>
      </c>
      <c r="X23" s="2"/>
      <c r="Y23" s="31"/>
      <c r="Z23" s="32"/>
      <c r="AA23" s="32"/>
      <c r="AB23" s="31"/>
      <c r="AC23" s="5"/>
    </row>
    <row r="24" ht="12.75" customHeight="1">
      <c r="A24" s="17" t="s">
        <v>13</v>
      </c>
      <c r="B24" s="7">
        <f t="shared" ref="B24:W24" si="7">SUM(B15:B23)</f>
        <v>4</v>
      </c>
      <c r="C24" s="7">
        <f t="shared" si="7"/>
        <v>47</v>
      </c>
      <c r="D24" s="7">
        <f t="shared" si="7"/>
        <v>43</v>
      </c>
      <c r="E24" s="7">
        <f t="shared" si="7"/>
        <v>-4</v>
      </c>
      <c r="F24" s="7">
        <f t="shared" si="7"/>
        <v>0</v>
      </c>
      <c r="G24" s="7">
        <f t="shared" si="7"/>
        <v>10</v>
      </c>
      <c r="H24" s="7">
        <f t="shared" si="7"/>
        <v>10</v>
      </c>
      <c r="I24" s="7">
        <f t="shared" si="7"/>
        <v>0</v>
      </c>
      <c r="J24" s="7">
        <f t="shared" si="7"/>
        <v>10</v>
      </c>
      <c r="K24" s="7">
        <f t="shared" si="7"/>
        <v>23</v>
      </c>
      <c r="L24" s="7">
        <f t="shared" si="7"/>
        <v>27</v>
      </c>
      <c r="M24" s="7">
        <f t="shared" si="7"/>
        <v>5</v>
      </c>
      <c r="N24" s="7">
        <f t="shared" si="7"/>
        <v>-10</v>
      </c>
      <c r="O24" s="7">
        <f t="shared" si="7"/>
        <v>10</v>
      </c>
      <c r="P24" s="7">
        <f t="shared" si="7"/>
        <v>0</v>
      </c>
      <c r="Q24" s="7">
        <f t="shared" si="7"/>
        <v>0</v>
      </c>
      <c r="R24" s="7">
        <f t="shared" si="7"/>
        <v>0</v>
      </c>
      <c r="S24" s="7">
        <f t="shared" si="7"/>
        <v>3</v>
      </c>
      <c r="T24" s="7">
        <f t="shared" si="7"/>
        <v>4</v>
      </c>
      <c r="U24" s="7">
        <f t="shared" si="7"/>
        <v>0</v>
      </c>
      <c r="V24" s="7">
        <f t="shared" si="7"/>
        <v>29</v>
      </c>
      <c r="W24" s="7">
        <f t="shared" si="7"/>
        <v>211</v>
      </c>
      <c r="X24" s="5"/>
      <c r="Y24" s="4" t="s">
        <v>31</v>
      </c>
      <c r="Z24" s="33" t="s">
        <v>32</v>
      </c>
      <c r="AA24" s="33" t="s">
        <v>33</v>
      </c>
      <c r="AB24" s="33" t="s">
        <v>34</v>
      </c>
      <c r="AC24" s="5"/>
    </row>
    <row r="25" ht="12.75" customHeight="1">
      <c r="A25" s="17" t="s">
        <v>14</v>
      </c>
      <c r="B25" s="7">
        <f>B24</f>
        <v>4</v>
      </c>
      <c r="C25" s="7">
        <f t="shared" ref="C25:V25" si="8">B25+C24</f>
        <v>51</v>
      </c>
      <c r="D25" s="7">
        <f t="shared" si="8"/>
        <v>94</v>
      </c>
      <c r="E25" s="7">
        <f t="shared" si="8"/>
        <v>90</v>
      </c>
      <c r="F25" s="7">
        <f t="shared" si="8"/>
        <v>90</v>
      </c>
      <c r="G25" s="7">
        <f t="shared" si="8"/>
        <v>100</v>
      </c>
      <c r="H25" s="7">
        <f t="shared" si="8"/>
        <v>110</v>
      </c>
      <c r="I25" s="7">
        <f t="shared" si="8"/>
        <v>110</v>
      </c>
      <c r="J25" s="7">
        <f t="shared" si="8"/>
        <v>120</v>
      </c>
      <c r="K25" s="7">
        <f t="shared" si="8"/>
        <v>143</v>
      </c>
      <c r="L25" s="7">
        <f t="shared" si="8"/>
        <v>170</v>
      </c>
      <c r="M25" s="7">
        <f t="shared" si="8"/>
        <v>175</v>
      </c>
      <c r="N25" s="7">
        <f t="shared" si="8"/>
        <v>165</v>
      </c>
      <c r="O25" s="7">
        <f t="shared" si="8"/>
        <v>175</v>
      </c>
      <c r="P25" s="7">
        <f t="shared" si="8"/>
        <v>175</v>
      </c>
      <c r="Q25" s="7">
        <f t="shared" si="8"/>
        <v>175</v>
      </c>
      <c r="R25" s="7">
        <f t="shared" si="8"/>
        <v>175</v>
      </c>
      <c r="S25" s="7">
        <f t="shared" si="8"/>
        <v>178</v>
      </c>
      <c r="T25" s="7">
        <f t="shared" si="8"/>
        <v>182</v>
      </c>
      <c r="U25" s="7">
        <f t="shared" si="8"/>
        <v>182</v>
      </c>
      <c r="V25" s="7">
        <f t="shared" si="8"/>
        <v>211</v>
      </c>
      <c r="W25" s="7">
        <f>SUM(W15:W23)</f>
        <v>211</v>
      </c>
      <c r="X25" s="2"/>
      <c r="Y25" s="34" t="s">
        <v>35</v>
      </c>
      <c r="Z25" s="4">
        <v>15.0</v>
      </c>
      <c r="AA25" s="4">
        <v>10.0</v>
      </c>
      <c r="AB25" s="4">
        <v>5.0</v>
      </c>
      <c r="AC25" s="4" t="s">
        <v>36</v>
      </c>
    </row>
    <row r="26" ht="12.75" customHeight="1">
      <c r="A26" s="6" t="s">
        <v>37</v>
      </c>
      <c r="B26" s="7">
        <v>1.0</v>
      </c>
      <c r="C26" s="7">
        <v>2.0</v>
      </c>
      <c r="D26" s="7">
        <v>3.0</v>
      </c>
      <c r="E26" s="7">
        <v>4.0</v>
      </c>
      <c r="F26" s="2">
        <v>5.0</v>
      </c>
      <c r="G26" s="7">
        <v>6.0</v>
      </c>
      <c r="H26" s="7">
        <v>7.0</v>
      </c>
      <c r="I26" s="7">
        <v>8.0</v>
      </c>
      <c r="J26" s="2">
        <v>9.0</v>
      </c>
      <c r="K26" s="7">
        <v>10.0</v>
      </c>
      <c r="L26" s="7">
        <v>11.0</v>
      </c>
      <c r="M26" s="7">
        <v>12.0</v>
      </c>
      <c r="N26" s="7">
        <v>13.0</v>
      </c>
      <c r="O26" s="7">
        <v>14.0</v>
      </c>
      <c r="P26" s="7">
        <v>15.0</v>
      </c>
      <c r="Q26" s="8">
        <v>16.0</v>
      </c>
      <c r="R26" s="7">
        <v>17.0</v>
      </c>
      <c r="S26" s="7">
        <v>18.0</v>
      </c>
      <c r="T26" s="2">
        <v>19.0</v>
      </c>
      <c r="U26" s="7">
        <v>20.0</v>
      </c>
      <c r="V26" s="8">
        <v>21.0</v>
      </c>
      <c r="W26" s="7" t="s">
        <v>3</v>
      </c>
      <c r="X26" s="2"/>
      <c r="Y26" s="35" t="s">
        <v>38</v>
      </c>
      <c r="Z26" s="4">
        <v>10.0</v>
      </c>
      <c r="AA26" s="4">
        <v>6.0</v>
      </c>
      <c r="AB26" s="4">
        <v>3.0</v>
      </c>
      <c r="AC26" s="4" t="s">
        <v>39</v>
      </c>
    </row>
    <row r="27" ht="12.75" customHeight="1">
      <c r="A27" s="36" t="s">
        <v>40</v>
      </c>
      <c r="B27" s="7"/>
      <c r="C27" s="7"/>
      <c r="D27" s="7"/>
      <c r="E27" s="7"/>
      <c r="F27" s="37">
        <f>25+10</f>
        <v>35</v>
      </c>
      <c r="G27" s="20">
        <v>10.0</v>
      </c>
      <c r="H27" s="20">
        <v>10.0</v>
      </c>
      <c r="I27" s="7">
        <f>10+6</f>
        <v>16</v>
      </c>
      <c r="J27" s="7">
        <f>12+10</f>
        <v>22</v>
      </c>
      <c r="K27" s="14">
        <v>10.0</v>
      </c>
      <c r="L27" s="14">
        <v>10.0</v>
      </c>
      <c r="M27" s="38">
        <f>16+15</f>
        <v>31</v>
      </c>
      <c r="N27" s="38">
        <f>7+15</f>
        <v>22</v>
      </c>
      <c r="O27" s="7">
        <f>10</f>
        <v>10</v>
      </c>
      <c r="P27" s="14">
        <v>10.0</v>
      </c>
      <c r="Q27" s="14">
        <v>10.0</v>
      </c>
      <c r="R27" s="7">
        <f>6</f>
        <v>6</v>
      </c>
      <c r="S27" s="7">
        <f>3</f>
        <v>3</v>
      </c>
      <c r="T27" s="7"/>
      <c r="U27" s="7"/>
      <c r="V27" s="7"/>
      <c r="W27" s="7">
        <f>SUM(B27:V27)</f>
        <v>205</v>
      </c>
      <c r="X27" s="2"/>
      <c r="Y27" s="18" t="s">
        <v>41</v>
      </c>
      <c r="Z27" s="4">
        <v>10.0</v>
      </c>
      <c r="AA27" s="4">
        <v>6.0</v>
      </c>
      <c r="AB27" s="4">
        <v>3.0</v>
      </c>
      <c r="AC27" s="4" t="s">
        <v>42</v>
      </c>
    </row>
    <row r="28" ht="12.75" customHeight="1">
      <c r="A28" s="13" t="s">
        <v>43</v>
      </c>
      <c r="B28" s="7">
        <f>6</f>
        <v>6</v>
      </c>
      <c r="C28" s="7"/>
      <c r="D28" s="7"/>
      <c r="E28" s="7">
        <f>5</f>
        <v>5</v>
      </c>
      <c r="F28" s="7"/>
      <c r="G28" s="14">
        <f>3</f>
        <v>3</v>
      </c>
      <c r="H28" s="7">
        <f>20</f>
        <v>20</v>
      </c>
      <c r="I28" s="7"/>
      <c r="J28" s="7"/>
      <c r="K28" s="7">
        <f>6</f>
        <v>6</v>
      </c>
      <c r="L28" s="7">
        <f>16</f>
        <v>16</v>
      </c>
      <c r="M28" s="7"/>
      <c r="N28" s="7"/>
      <c r="O28" s="7">
        <f>16</f>
        <v>16</v>
      </c>
      <c r="P28" s="7"/>
      <c r="Q28" s="7">
        <f>20</f>
        <v>20</v>
      </c>
      <c r="R28" s="7"/>
      <c r="S28" s="7"/>
      <c r="T28" s="19">
        <f>25+3</f>
        <v>28</v>
      </c>
      <c r="U28" s="14">
        <v>3.0</v>
      </c>
      <c r="V28" s="7">
        <f>16+3</f>
        <v>19</v>
      </c>
      <c r="W28" s="7">
        <f>SUM(B28:V28)+10</f>
        <v>152</v>
      </c>
      <c r="X28" s="2"/>
      <c r="Y28" s="39" t="s">
        <v>44</v>
      </c>
      <c r="Z28" s="4">
        <v>5.0</v>
      </c>
      <c r="AA28" s="4"/>
      <c r="AB28" s="4"/>
      <c r="AC28" s="4" t="s">
        <v>45</v>
      </c>
    </row>
    <row r="29" ht="12.75" customHeight="1">
      <c r="A29" s="13" t="s">
        <v>46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>
        <f>2</f>
        <v>2</v>
      </c>
      <c r="O29" s="7"/>
      <c r="P29" s="7">
        <f>20</f>
        <v>20</v>
      </c>
      <c r="Q29" s="7"/>
      <c r="R29" s="7"/>
      <c r="S29" s="7"/>
      <c r="T29" s="7"/>
      <c r="U29" s="7"/>
      <c r="V29" s="7"/>
      <c r="W29" s="7">
        <f t="shared" ref="W29:W35" si="10">SUM(B29:V29)</f>
        <v>22</v>
      </c>
      <c r="X29" s="2"/>
      <c r="Y29" s="40" t="s">
        <v>47</v>
      </c>
      <c r="Z29" s="41">
        <v>5.0</v>
      </c>
      <c r="AA29" s="5"/>
      <c r="AB29" s="5"/>
      <c r="AC29" s="4"/>
    </row>
    <row r="30" ht="12.75" customHeight="1">
      <c r="A30" s="13" t="s">
        <v>48</v>
      </c>
      <c r="B30" s="7"/>
      <c r="C30" s="7">
        <f>1</f>
        <v>1</v>
      </c>
      <c r="D30" s="7"/>
      <c r="E30" s="7">
        <f>20</f>
        <v>20</v>
      </c>
      <c r="F30" s="7"/>
      <c r="G30" s="7">
        <f t="shared" ref="G30:H30" si="9">14</f>
        <v>14</v>
      </c>
      <c r="H30" s="7">
        <f t="shared" si="9"/>
        <v>14</v>
      </c>
      <c r="I30" s="7"/>
      <c r="J30" s="7"/>
      <c r="K30" s="7">
        <f>12</f>
        <v>12</v>
      </c>
      <c r="L30" s="7">
        <f>4</f>
        <v>4</v>
      </c>
      <c r="M30" s="7"/>
      <c r="N30" s="7"/>
      <c r="O30" s="7"/>
      <c r="P30" s="7"/>
      <c r="Q30" s="7"/>
      <c r="R30" s="14">
        <v>3.0</v>
      </c>
      <c r="S30" s="7"/>
      <c r="T30" s="7"/>
      <c r="U30" s="7"/>
      <c r="V30" s="7">
        <f>12</f>
        <v>12</v>
      </c>
      <c r="W30" s="7">
        <f t="shared" si="10"/>
        <v>80</v>
      </c>
      <c r="X30" s="2"/>
      <c r="Y30" s="42" t="s">
        <v>49</v>
      </c>
      <c r="Z30" s="33" t="s">
        <v>32</v>
      </c>
      <c r="AA30" s="33" t="s">
        <v>33</v>
      </c>
      <c r="AB30" s="33" t="s">
        <v>34</v>
      </c>
      <c r="AC30" s="5"/>
    </row>
    <row r="31" ht="12.75" customHeight="1">
      <c r="A31" s="10" t="s">
        <v>50</v>
      </c>
      <c r="B31" s="7"/>
      <c r="C31" s="7"/>
      <c r="D31" s="7"/>
      <c r="E31" s="7"/>
      <c r="F31" s="7"/>
      <c r="G31" s="7"/>
      <c r="H31" s="7"/>
      <c r="I31" s="7"/>
      <c r="J31" s="12">
        <v>-10.0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>
        <f t="shared" si="10"/>
        <v>-10</v>
      </c>
      <c r="X31" s="2"/>
      <c r="Y31" s="34" t="s">
        <v>35</v>
      </c>
      <c r="Z31" s="4">
        <v>100.0</v>
      </c>
      <c r="AA31" s="4">
        <v>50.0</v>
      </c>
      <c r="AB31" s="4">
        <v>30.0</v>
      </c>
      <c r="AC31" s="5"/>
    </row>
    <row r="32" ht="12.75" customHeight="1">
      <c r="A32" s="13" t="s">
        <v>51</v>
      </c>
      <c r="B32" s="7"/>
      <c r="C32" s="7">
        <f>3</f>
        <v>3</v>
      </c>
      <c r="D32" s="7"/>
      <c r="E32" s="7"/>
      <c r="F32" s="7"/>
      <c r="G32" s="7">
        <f>6</f>
        <v>6</v>
      </c>
      <c r="H32" s="7">
        <f>12</f>
        <v>12</v>
      </c>
      <c r="I32" s="7"/>
      <c r="J32" s="7"/>
      <c r="K32" s="7">
        <f>20</f>
        <v>20</v>
      </c>
      <c r="L32" s="7"/>
      <c r="M32" s="7"/>
      <c r="N32" s="7"/>
      <c r="O32" s="7"/>
      <c r="P32" s="7"/>
      <c r="Q32" s="7">
        <f>16</f>
        <v>16</v>
      </c>
      <c r="R32" s="7"/>
      <c r="S32" s="7"/>
      <c r="T32" s="7"/>
      <c r="U32" s="7"/>
      <c r="V32" s="7"/>
      <c r="W32" s="7">
        <f t="shared" si="10"/>
        <v>57</v>
      </c>
      <c r="X32" s="2"/>
      <c r="Y32" s="35" t="s">
        <v>38</v>
      </c>
      <c r="Z32" s="4">
        <v>50.0</v>
      </c>
      <c r="AA32" s="4">
        <v>30.0</v>
      </c>
      <c r="AB32" s="4">
        <v>10.0</v>
      </c>
      <c r="AC32" s="5"/>
    </row>
    <row r="33" ht="12.75" customHeight="1">
      <c r="A33" s="13" t="s">
        <v>52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>
        <f>1</f>
        <v>1</v>
      </c>
      <c r="T33" s="7"/>
      <c r="U33" s="7"/>
      <c r="V33" s="7"/>
      <c r="W33" s="7">
        <f t="shared" si="10"/>
        <v>1</v>
      </c>
      <c r="X33" s="2"/>
      <c r="Y33" s="18" t="s">
        <v>41</v>
      </c>
      <c r="Z33" s="4">
        <v>50.0</v>
      </c>
      <c r="AA33" s="4">
        <v>30.0</v>
      </c>
      <c r="AB33" s="4">
        <v>10.0</v>
      </c>
      <c r="AC33" s="5"/>
    </row>
    <row r="34" ht="12.75" customHeight="1">
      <c r="A34" s="13" t="s">
        <v>53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>
        <f t="shared" si="10"/>
        <v>0</v>
      </c>
      <c r="X34" s="2"/>
      <c r="Y34" s="39" t="s">
        <v>44</v>
      </c>
      <c r="Z34" s="4">
        <v>50.0</v>
      </c>
      <c r="AA34" s="4"/>
      <c r="AB34" s="4"/>
      <c r="AC34" s="5"/>
    </row>
    <row r="35" ht="12.75" customHeight="1">
      <c r="A35" s="17" t="s">
        <v>54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>
        <f t="shared" si="10"/>
        <v>0</v>
      </c>
      <c r="X35" s="2"/>
      <c r="Y35" s="43"/>
      <c r="Z35" s="4"/>
      <c r="AA35" s="5"/>
      <c r="AB35" s="5"/>
      <c r="AC35" s="5"/>
    </row>
    <row r="36" ht="12.75" customHeight="1">
      <c r="A36" s="17" t="s">
        <v>13</v>
      </c>
      <c r="B36" s="7">
        <f t="shared" ref="B36:W36" si="11">SUM(B27:B35)</f>
        <v>6</v>
      </c>
      <c r="C36" s="7">
        <f t="shared" si="11"/>
        <v>4</v>
      </c>
      <c r="D36" s="7">
        <f t="shared" si="11"/>
        <v>0</v>
      </c>
      <c r="E36" s="7">
        <f t="shared" si="11"/>
        <v>25</v>
      </c>
      <c r="F36" s="7">
        <f t="shared" si="11"/>
        <v>35</v>
      </c>
      <c r="G36" s="7">
        <f t="shared" si="11"/>
        <v>33</v>
      </c>
      <c r="H36" s="7">
        <f t="shared" si="11"/>
        <v>56</v>
      </c>
      <c r="I36" s="7">
        <f t="shared" si="11"/>
        <v>16</v>
      </c>
      <c r="J36" s="7">
        <f t="shared" si="11"/>
        <v>12</v>
      </c>
      <c r="K36" s="7">
        <f t="shared" si="11"/>
        <v>48</v>
      </c>
      <c r="L36" s="7">
        <f t="shared" si="11"/>
        <v>30</v>
      </c>
      <c r="M36" s="7">
        <f t="shared" si="11"/>
        <v>31</v>
      </c>
      <c r="N36" s="7">
        <f t="shared" si="11"/>
        <v>24</v>
      </c>
      <c r="O36" s="7">
        <f t="shared" si="11"/>
        <v>26</v>
      </c>
      <c r="P36" s="7">
        <f t="shared" si="11"/>
        <v>30</v>
      </c>
      <c r="Q36" s="7">
        <f t="shared" si="11"/>
        <v>46</v>
      </c>
      <c r="R36" s="7">
        <f t="shared" si="11"/>
        <v>9</v>
      </c>
      <c r="S36" s="7">
        <f t="shared" si="11"/>
        <v>4</v>
      </c>
      <c r="T36" s="7">
        <f t="shared" si="11"/>
        <v>28</v>
      </c>
      <c r="U36" s="7">
        <f t="shared" si="11"/>
        <v>3</v>
      </c>
      <c r="V36" s="7">
        <f t="shared" si="11"/>
        <v>31</v>
      </c>
      <c r="W36" s="7">
        <f t="shared" si="11"/>
        <v>507</v>
      </c>
      <c r="X36" s="2"/>
      <c r="Y36" s="42"/>
      <c r="Z36" s="33"/>
      <c r="AA36" s="33"/>
      <c r="AB36" s="33"/>
      <c r="AC36" s="5"/>
    </row>
    <row r="37" ht="12.75" customHeight="1">
      <c r="A37" s="17" t="s">
        <v>14</v>
      </c>
      <c r="B37" s="7">
        <f>B36</f>
        <v>6</v>
      </c>
      <c r="C37" s="7">
        <f t="shared" ref="C37:V37" si="12">B37+C36</f>
        <v>10</v>
      </c>
      <c r="D37" s="7">
        <f t="shared" si="12"/>
        <v>10</v>
      </c>
      <c r="E37" s="7">
        <f t="shared" si="12"/>
        <v>35</v>
      </c>
      <c r="F37" s="7">
        <f t="shared" si="12"/>
        <v>70</v>
      </c>
      <c r="G37" s="7">
        <f t="shared" si="12"/>
        <v>103</v>
      </c>
      <c r="H37" s="7">
        <f t="shared" si="12"/>
        <v>159</v>
      </c>
      <c r="I37" s="7">
        <f t="shared" si="12"/>
        <v>175</v>
      </c>
      <c r="J37" s="7">
        <f t="shared" si="12"/>
        <v>187</v>
      </c>
      <c r="K37" s="7">
        <f t="shared" si="12"/>
        <v>235</v>
      </c>
      <c r="L37" s="7">
        <f t="shared" si="12"/>
        <v>265</v>
      </c>
      <c r="M37" s="7">
        <f t="shared" si="12"/>
        <v>296</v>
      </c>
      <c r="N37" s="7">
        <f t="shared" si="12"/>
        <v>320</v>
      </c>
      <c r="O37" s="7">
        <f t="shared" si="12"/>
        <v>346</v>
      </c>
      <c r="P37" s="7">
        <f t="shared" si="12"/>
        <v>376</v>
      </c>
      <c r="Q37" s="7">
        <f t="shared" si="12"/>
        <v>422</v>
      </c>
      <c r="R37" s="7">
        <f t="shared" si="12"/>
        <v>431</v>
      </c>
      <c r="S37" s="7">
        <f t="shared" si="12"/>
        <v>435</v>
      </c>
      <c r="T37" s="7">
        <f t="shared" si="12"/>
        <v>463</v>
      </c>
      <c r="U37" s="7">
        <f t="shared" si="12"/>
        <v>466</v>
      </c>
      <c r="V37" s="7">
        <f t="shared" si="12"/>
        <v>497</v>
      </c>
      <c r="W37" s="7">
        <f>SUM(W27:W35)</f>
        <v>507</v>
      </c>
      <c r="X37" s="2"/>
      <c r="Y37" s="34"/>
      <c r="Z37" s="4"/>
      <c r="AA37" s="4"/>
      <c r="AB37" s="4"/>
      <c r="AC37" s="5"/>
    </row>
    <row r="38" ht="12.75" customHeight="1">
      <c r="A38" s="6" t="s">
        <v>55</v>
      </c>
      <c r="B38" s="7">
        <v>1.0</v>
      </c>
      <c r="C38" s="8">
        <v>2.0</v>
      </c>
      <c r="D38" s="7">
        <v>3.0</v>
      </c>
      <c r="E38" s="8">
        <v>4.0</v>
      </c>
      <c r="F38" s="2">
        <v>5.0</v>
      </c>
      <c r="G38" s="8">
        <v>6.0</v>
      </c>
      <c r="H38" s="8">
        <v>7.0</v>
      </c>
      <c r="I38" s="7">
        <v>8.0</v>
      </c>
      <c r="J38" s="2">
        <v>9.0</v>
      </c>
      <c r="K38" s="8">
        <v>10.0</v>
      </c>
      <c r="L38" s="8">
        <v>11.0</v>
      </c>
      <c r="M38" s="7">
        <v>12.0</v>
      </c>
      <c r="N38" s="8">
        <v>13.0</v>
      </c>
      <c r="O38" s="7">
        <v>14.0</v>
      </c>
      <c r="P38" s="7">
        <v>15.0</v>
      </c>
      <c r="Q38" s="7">
        <v>16.0</v>
      </c>
      <c r="R38" s="7">
        <v>17.0</v>
      </c>
      <c r="S38" s="8">
        <v>18.0</v>
      </c>
      <c r="T38" s="2">
        <v>19.0</v>
      </c>
      <c r="U38" s="7">
        <v>20.0</v>
      </c>
      <c r="V38" s="7">
        <v>21.0</v>
      </c>
      <c r="W38" s="7" t="s">
        <v>3</v>
      </c>
      <c r="X38" s="2"/>
      <c r="Y38" s="35"/>
      <c r="Z38" s="4"/>
      <c r="AA38" s="4"/>
      <c r="AB38" s="4"/>
      <c r="AC38" s="5"/>
    </row>
    <row r="39" ht="12.75" customHeight="1">
      <c r="A39" s="15" t="s">
        <v>56</v>
      </c>
      <c r="B39" s="12">
        <v>-10.0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>
        <f t="shared" ref="W39:W45" si="13">SUM(B39:V39)</f>
        <v>-10</v>
      </c>
      <c r="X39" s="2"/>
      <c r="Y39" s="18"/>
      <c r="Z39" s="4"/>
      <c r="AA39" s="4"/>
      <c r="AB39" s="4"/>
      <c r="AC39" s="5"/>
    </row>
    <row r="40" ht="12.75" customHeight="1">
      <c r="A40" s="13" t="s">
        <v>57</v>
      </c>
      <c r="B40" s="7"/>
      <c r="C40" s="7"/>
      <c r="D40" s="7"/>
      <c r="E40" s="7"/>
      <c r="F40" s="7">
        <f>8</f>
        <v>8</v>
      </c>
      <c r="G40" s="7"/>
      <c r="H40" s="7"/>
      <c r="I40" s="7"/>
      <c r="J40" s="7"/>
      <c r="K40" s="7"/>
      <c r="L40" s="7"/>
      <c r="M40" s="7">
        <f>2</f>
        <v>2</v>
      </c>
      <c r="N40" s="16">
        <f>16+5</f>
        <v>21</v>
      </c>
      <c r="O40" s="7"/>
      <c r="P40" s="7"/>
      <c r="Q40" s="7"/>
      <c r="R40" s="16">
        <f>8+5</f>
        <v>13</v>
      </c>
      <c r="S40" s="7">
        <f>6</f>
        <v>6</v>
      </c>
      <c r="T40" s="7"/>
      <c r="U40" s="7">
        <f>10</f>
        <v>10</v>
      </c>
      <c r="V40" s="7"/>
      <c r="W40" s="7">
        <f t="shared" si="13"/>
        <v>60</v>
      </c>
      <c r="X40" s="2"/>
      <c r="Y40" s="39"/>
      <c r="Z40" s="4"/>
      <c r="AA40" s="4"/>
      <c r="AB40" s="4"/>
      <c r="AC40" s="5"/>
    </row>
    <row r="41" ht="12.75" customHeight="1">
      <c r="A41" s="10" t="s">
        <v>58</v>
      </c>
      <c r="B41" s="7">
        <f>7</f>
        <v>7</v>
      </c>
      <c r="C41" s="44">
        <f>25+10</f>
        <v>35</v>
      </c>
      <c r="D41" s="45">
        <v>10.0</v>
      </c>
      <c r="E41" s="7">
        <f>3+6</f>
        <v>9</v>
      </c>
      <c r="F41" s="14">
        <v>6.0</v>
      </c>
      <c r="G41" s="19">
        <f>25+6</f>
        <v>31</v>
      </c>
      <c r="H41" s="44">
        <f>25+10</f>
        <v>35</v>
      </c>
      <c r="I41" s="45">
        <v>10.0</v>
      </c>
      <c r="J41" s="45">
        <v>10.0</v>
      </c>
      <c r="K41" s="44">
        <f t="shared" ref="K41:L41" si="14">25+10</f>
        <v>35</v>
      </c>
      <c r="L41" s="44">
        <f t="shared" si="14"/>
        <v>35</v>
      </c>
      <c r="M41" s="45">
        <v>10.0</v>
      </c>
      <c r="N41" s="45">
        <v>10.0</v>
      </c>
      <c r="O41" s="45">
        <v>10.0</v>
      </c>
      <c r="P41" s="45">
        <v>10.0</v>
      </c>
      <c r="Q41" s="45">
        <v>10.0</v>
      </c>
      <c r="R41" s="12">
        <v>-10.0</v>
      </c>
      <c r="S41" s="12"/>
      <c r="T41" s="12"/>
      <c r="U41" s="12"/>
      <c r="V41" s="12"/>
      <c r="W41" s="12">
        <f t="shared" si="13"/>
        <v>263</v>
      </c>
      <c r="X41" s="2"/>
      <c r="Y41" s="43"/>
      <c r="Z41" s="4"/>
      <c r="AA41" s="5"/>
      <c r="AB41" s="5"/>
      <c r="AC41" s="5"/>
    </row>
    <row r="42" ht="12.75" customHeight="1">
      <c r="A42" s="13" t="s">
        <v>59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>
        <f>4</f>
        <v>4</v>
      </c>
      <c r="S42" s="16">
        <f>20+5</f>
        <v>25</v>
      </c>
      <c r="T42" s="7"/>
      <c r="U42" s="7"/>
      <c r="V42" s="7"/>
      <c r="W42" s="7">
        <f t="shared" si="13"/>
        <v>29</v>
      </c>
      <c r="X42" s="2"/>
      <c r="Y42" s="5"/>
      <c r="Z42" s="5"/>
      <c r="AA42" s="5"/>
      <c r="AB42" s="5"/>
      <c r="AC42" s="5"/>
    </row>
    <row r="43" ht="12.75" customHeight="1">
      <c r="A43" s="10" t="s">
        <v>60</v>
      </c>
      <c r="B43" s="7"/>
      <c r="C43" s="7">
        <f>20+6</f>
        <v>26</v>
      </c>
      <c r="D43" s="7">
        <f>10+6</f>
        <v>16</v>
      </c>
      <c r="E43" s="44">
        <f>25+10</f>
        <v>35</v>
      </c>
      <c r="F43" s="45">
        <v>10.0</v>
      </c>
      <c r="G43" s="46">
        <f>20+10</f>
        <v>30</v>
      </c>
      <c r="H43" s="7">
        <f>5+6</f>
        <v>11</v>
      </c>
      <c r="I43" s="14">
        <v>6.0</v>
      </c>
      <c r="J43" s="12">
        <v>-10.0</v>
      </c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>
        <f t="shared" si="13"/>
        <v>124</v>
      </c>
      <c r="X43" s="2"/>
      <c r="Y43" s="42"/>
      <c r="Z43" s="1"/>
      <c r="AA43" s="5"/>
      <c r="AB43" s="5"/>
      <c r="AC43" s="5"/>
    </row>
    <row r="44" ht="12.75" customHeight="1">
      <c r="A44" s="13" t="s">
        <v>61</v>
      </c>
      <c r="B44" s="7"/>
      <c r="C44" s="7">
        <f>8</f>
        <v>8</v>
      </c>
      <c r="D44" s="7"/>
      <c r="E44" s="7">
        <f>14</f>
        <v>14</v>
      </c>
      <c r="F44" s="7"/>
      <c r="G44" s="7">
        <f>12</f>
        <v>12</v>
      </c>
      <c r="H44" s="7">
        <f>8</f>
        <v>8</v>
      </c>
      <c r="I44" s="7"/>
      <c r="J44" s="7"/>
      <c r="K44" s="7">
        <f>10</f>
        <v>10</v>
      </c>
      <c r="L44" s="7">
        <f>8</f>
        <v>8</v>
      </c>
      <c r="M44" s="7"/>
      <c r="N44" s="7"/>
      <c r="O44" s="7"/>
      <c r="P44" s="7"/>
      <c r="Q44" s="7"/>
      <c r="R44" s="7"/>
      <c r="S44" s="7"/>
      <c r="T44" s="7"/>
      <c r="U44" s="7"/>
      <c r="V44" s="7">
        <f>14</f>
        <v>14</v>
      </c>
      <c r="W44" s="7">
        <f t="shared" si="13"/>
        <v>74</v>
      </c>
      <c r="X44" s="2"/>
      <c r="Y44" s="42"/>
      <c r="Z44" s="1"/>
      <c r="AA44" s="5"/>
      <c r="AB44" s="5"/>
      <c r="AC44" s="5"/>
    </row>
    <row r="45" ht="12.75" customHeight="1">
      <c r="A45" s="13" t="s">
        <v>62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>
        <f t="shared" si="13"/>
        <v>0</v>
      </c>
      <c r="X45" s="2"/>
      <c r="Y45" s="42"/>
      <c r="Z45" s="1"/>
      <c r="AA45" s="5"/>
      <c r="AB45" s="5"/>
      <c r="AC45" s="5"/>
    </row>
    <row r="46" ht="12.75" customHeight="1">
      <c r="A46" s="47" t="s">
        <v>63</v>
      </c>
      <c r="B46" s="7"/>
      <c r="C46" s="7"/>
      <c r="D46" s="7"/>
      <c r="E46" s="7"/>
      <c r="F46" s="48">
        <f>10+5</f>
        <v>15</v>
      </c>
      <c r="G46" s="49">
        <v>5.0</v>
      </c>
      <c r="H46" s="49">
        <v>5.0</v>
      </c>
      <c r="I46" s="49">
        <v>5.0</v>
      </c>
      <c r="J46" s="48">
        <f>5+5</f>
        <v>10</v>
      </c>
      <c r="K46" s="49">
        <v>5.0</v>
      </c>
      <c r="L46" s="49">
        <v>5.0</v>
      </c>
      <c r="M46" s="48">
        <f>7+5</f>
        <v>12</v>
      </c>
      <c r="N46" s="48">
        <f>12+5</f>
        <v>17</v>
      </c>
      <c r="O46" s="48">
        <f>3+5</f>
        <v>8</v>
      </c>
      <c r="P46" s="49">
        <v>5.0</v>
      </c>
      <c r="Q46" s="48">
        <f t="shared" ref="Q46:R46" si="15">2+5</f>
        <v>7</v>
      </c>
      <c r="R46" s="48">
        <f t="shared" si="15"/>
        <v>7</v>
      </c>
      <c r="S46" s="48">
        <f>7+5</f>
        <v>12</v>
      </c>
      <c r="T46" s="49">
        <v>5.0</v>
      </c>
      <c r="U46" s="49">
        <v>5.0</v>
      </c>
      <c r="V46" s="49">
        <v>5.0</v>
      </c>
      <c r="W46" s="48">
        <f>SUM(B46:V46)+50</f>
        <v>183</v>
      </c>
      <c r="X46" s="2"/>
      <c r="Y46" s="42"/>
      <c r="Z46" s="1"/>
      <c r="AA46" s="5"/>
      <c r="AB46" s="5"/>
      <c r="AC46" s="5"/>
    </row>
    <row r="47" ht="12.75" customHeight="1">
      <c r="A47" s="13" t="s">
        <v>64</v>
      </c>
      <c r="B47" s="7"/>
      <c r="C47" s="7"/>
      <c r="D47" s="7"/>
      <c r="E47" s="7"/>
      <c r="F47" s="7">
        <f>1</f>
        <v>1</v>
      </c>
      <c r="G47" s="7"/>
      <c r="H47" s="7"/>
      <c r="I47" s="7">
        <f>1</f>
        <v>1</v>
      </c>
      <c r="J47" s="7">
        <f>8</f>
        <v>8</v>
      </c>
      <c r="K47" s="7"/>
      <c r="L47" s="7"/>
      <c r="M47" s="7">
        <f>14</f>
        <v>14</v>
      </c>
      <c r="N47" s="7">
        <f>14+6</f>
        <v>20</v>
      </c>
      <c r="O47" s="14">
        <v>3.0</v>
      </c>
      <c r="P47" s="7"/>
      <c r="Q47" s="7">
        <f>1</f>
        <v>1</v>
      </c>
      <c r="R47" s="7">
        <f t="shared" ref="R47:S47" si="16">10</f>
        <v>10</v>
      </c>
      <c r="S47" s="7">
        <f t="shared" si="16"/>
        <v>10</v>
      </c>
      <c r="T47" s="7"/>
      <c r="U47" s="7">
        <f>1</f>
        <v>1</v>
      </c>
      <c r="V47" s="7"/>
      <c r="W47" s="7">
        <f>SUM(B47:V47)</f>
        <v>69</v>
      </c>
      <c r="X47" s="2"/>
      <c r="Y47" s="42"/>
      <c r="Z47" s="1"/>
      <c r="AA47" s="5"/>
      <c r="AB47" s="5"/>
      <c r="AC47" s="5"/>
    </row>
    <row r="48" ht="12.75" customHeight="1">
      <c r="A48" s="17" t="s">
        <v>13</v>
      </c>
      <c r="B48" s="7">
        <f t="shared" ref="B48:W48" si="17">SUM(B39:B47)</f>
        <v>-3</v>
      </c>
      <c r="C48" s="7">
        <f t="shared" si="17"/>
        <v>69</v>
      </c>
      <c r="D48" s="7">
        <f t="shared" si="17"/>
        <v>26</v>
      </c>
      <c r="E48" s="7">
        <f t="shared" si="17"/>
        <v>58</v>
      </c>
      <c r="F48" s="7">
        <f t="shared" si="17"/>
        <v>40</v>
      </c>
      <c r="G48" s="7">
        <f t="shared" si="17"/>
        <v>78</v>
      </c>
      <c r="H48" s="7">
        <f t="shared" si="17"/>
        <v>59</v>
      </c>
      <c r="I48" s="7">
        <f t="shared" si="17"/>
        <v>22</v>
      </c>
      <c r="J48" s="7">
        <f t="shared" si="17"/>
        <v>18</v>
      </c>
      <c r="K48" s="7">
        <f t="shared" si="17"/>
        <v>50</v>
      </c>
      <c r="L48" s="7">
        <f t="shared" si="17"/>
        <v>48</v>
      </c>
      <c r="M48" s="7">
        <f t="shared" si="17"/>
        <v>38</v>
      </c>
      <c r="N48" s="7">
        <f t="shared" si="17"/>
        <v>68</v>
      </c>
      <c r="O48" s="7">
        <f t="shared" si="17"/>
        <v>21</v>
      </c>
      <c r="P48" s="7">
        <f t="shared" si="17"/>
        <v>15</v>
      </c>
      <c r="Q48" s="7">
        <f t="shared" si="17"/>
        <v>18</v>
      </c>
      <c r="R48" s="7">
        <f t="shared" si="17"/>
        <v>24</v>
      </c>
      <c r="S48" s="7">
        <f t="shared" si="17"/>
        <v>53</v>
      </c>
      <c r="T48" s="7">
        <f t="shared" si="17"/>
        <v>5</v>
      </c>
      <c r="U48" s="7">
        <f t="shared" si="17"/>
        <v>16</v>
      </c>
      <c r="V48" s="7">
        <f t="shared" si="17"/>
        <v>19</v>
      </c>
      <c r="W48" s="7">
        <f t="shared" si="17"/>
        <v>792</v>
      </c>
      <c r="X48" s="2"/>
      <c r="Y48" s="42"/>
      <c r="Z48" s="1"/>
      <c r="AA48" s="5"/>
      <c r="AB48" s="5"/>
      <c r="AC48" s="5"/>
    </row>
    <row r="49" ht="12.75" customHeight="1">
      <c r="A49" s="17" t="s">
        <v>14</v>
      </c>
      <c r="B49" s="7">
        <f>B48</f>
        <v>-3</v>
      </c>
      <c r="C49" s="7">
        <f t="shared" ref="C49:V49" si="18">B49+C48</f>
        <v>66</v>
      </c>
      <c r="D49" s="7">
        <f t="shared" si="18"/>
        <v>92</v>
      </c>
      <c r="E49" s="7">
        <f t="shared" si="18"/>
        <v>150</v>
      </c>
      <c r="F49" s="7">
        <f t="shared" si="18"/>
        <v>190</v>
      </c>
      <c r="G49" s="7">
        <f t="shared" si="18"/>
        <v>268</v>
      </c>
      <c r="H49" s="7">
        <f t="shared" si="18"/>
        <v>327</v>
      </c>
      <c r="I49" s="7">
        <f t="shared" si="18"/>
        <v>349</v>
      </c>
      <c r="J49" s="7">
        <f t="shared" si="18"/>
        <v>367</v>
      </c>
      <c r="K49" s="7">
        <f t="shared" si="18"/>
        <v>417</v>
      </c>
      <c r="L49" s="7">
        <f t="shared" si="18"/>
        <v>465</v>
      </c>
      <c r="M49" s="7">
        <f t="shared" si="18"/>
        <v>503</v>
      </c>
      <c r="N49" s="7">
        <f t="shared" si="18"/>
        <v>571</v>
      </c>
      <c r="O49" s="7">
        <f t="shared" si="18"/>
        <v>592</v>
      </c>
      <c r="P49" s="7">
        <f t="shared" si="18"/>
        <v>607</v>
      </c>
      <c r="Q49" s="7">
        <f t="shared" si="18"/>
        <v>625</v>
      </c>
      <c r="R49" s="7">
        <f t="shared" si="18"/>
        <v>649</v>
      </c>
      <c r="S49" s="7">
        <f t="shared" si="18"/>
        <v>702</v>
      </c>
      <c r="T49" s="7">
        <f t="shared" si="18"/>
        <v>707</v>
      </c>
      <c r="U49" s="7">
        <f t="shared" si="18"/>
        <v>723</v>
      </c>
      <c r="V49" s="7">
        <f t="shared" si="18"/>
        <v>742</v>
      </c>
      <c r="W49" s="7">
        <f>SUM(W39:W47)</f>
        <v>792</v>
      </c>
      <c r="X49" s="2"/>
      <c r="Y49" s="42"/>
      <c r="Z49" s="1"/>
      <c r="AA49" s="5"/>
      <c r="AB49" s="5"/>
      <c r="AC49" s="5"/>
    </row>
    <row r="50" ht="12.75" customHeight="1">
      <c r="A50" s="18" t="s">
        <v>65</v>
      </c>
      <c r="B50" s="7">
        <v>1.0</v>
      </c>
      <c r="C50" s="7">
        <v>2.0</v>
      </c>
      <c r="D50" s="7">
        <v>3.0</v>
      </c>
      <c r="E50" s="7">
        <v>4.0</v>
      </c>
      <c r="F50" s="2">
        <v>5.0</v>
      </c>
      <c r="G50" s="7">
        <v>6.0</v>
      </c>
      <c r="H50" s="7">
        <v>7.0</v>
      </c>
      <c r="I50" s="7">
        <v>8.0</v>
      </c>
      <c r="J50" s="2">
        <v>9.0</v>
      </c>
      <c r="K50" s="7">
        <v>10.0</v>
      </c>
      <c r="L50" s="7">
        <v>11.0</v>
      </c>
      <c r="M50" s="8">
        <v>12.0</v>
      </c>
      <c r="N50" s="7">
        <v>13.0</v>
      </c>
      <c r="O50" s="7">
        <v>14.0</v>
      </c>
      <c r="P50" s="8">
        <v>15.0</v>
      </c>
      <c r="Q50" s="7">
        <v>16.0</v>
      </c>
      <c r="R50" s="7">
        <v>17.0</v>
      </c>
      <c r="S50" s="7">
        <v>18.0</v>
      </c>
      <c r="T50" s="2">
        <v>19.0</v>
      </c>
      <c r="U50" s="7">
        <v>20.0</v>
      </c>
      <c r="V50" s="7">
        <v>21.0</v>
      </c>
      <c r="W50" s="7" t="s">
        <v>3</v>
      </c>
      <c r="X50" s="2"/>
      <c r="Y50" s="42"/>
      <c r="Z50" s="1"/>
      <c r="AA50" s="5"/>
      <c r="AB50" s="5"/>
      <c r="AC50" s="5"/>
    </row>
    <row r="51" ht="12.75" customHeight="1">
      <c r="A51" s="13" t="s">
        <v>66</v>
      </c>
      <c r="B51" s="7"/>
      <c r="C51" s="7"/>
      <c r="D51" s="7">
        <f>4</f>
        <v>4</v>
      </c>
      <c r="E51" s="7"/>
      <c r="F51" s="7">
        <f>12</f>
        <v>12</v>
      </c>
      <c r="G51" s="7"/>
      <c r="H51" s="7"/>
      <c r="I51" s="7"/>
      <c r="J51" s="7">
        <f>14+5</f>
        <v>19</v>
      </c>
      <c r="K51" s="14">
        <v>5.0</v>
      </c>
      <c r="L51" s="14">
        <v>5.0</v>
      </c>
      <c r="M51" s="50">
        <f>25+5</f>
        <v>30</v>
      </c>
      <c r="N51" s="7">
        <f>5+5</f>
        <v>10</v>
      </c>
      <c r="O51" s="7">
        <f>5+5</f>
        <v>10</v>
      </c>
      <c r="P51" s="14">
        <v>5.0</v>
      </c>
      <c r="Q51" s="14">
        <v>5.0</v>
      </c>
      <c r="R51" s="7">
        <f>14+5</f>
        <v>19</v>
      </c>
      <c r="S51" s="7">
        <f>16+10</f>
        <v>26</v>
      </c>
      <c r="T51" s="14">
        <v>10.0</v>
      </c>
      <c r="U51" s="14">
        <v>5.0</v>
      </c>
      <c r="V51" s="14">
        <v>5.0</v>
      </c>
      <c r="W51" s="7">
        <f>SUM(B51:V51)+30</f>
        <v>200</v>
      </c>
      <c r="X51" s="2"/>
      <c r="Y51" s="42"/>
      <c r="Z51" s="1"/>
      <c r="AA51" s="5"/>
      <c r="AB51" s="5"/>
      <c r="AC51" s="5"/>
    </row>
    <row r="52" ht="12.75" customHeight="1">
      <c r="A52" s="1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>
        <f t="shared" ref="W52:W59" si="19">SUM(B52:V52)</f>
        <v>0</v>
      </c>
      <c r="X52" s="2"/>
      <c r="Y52" s="42"/>
      <c r="Z52" s="1"/>
      <c r="AA52" s="5"/>
      <c r="AB52" s="5"/>
      <c r="AC52" s="5"/>
    </row>
    <row r="53" ht="12.75" customHeight="1">
      <c r="A53" s="13" t="s">
        <v>67</v>
      </c>
      <c r="B53" s="7"/>
      <c r="C53" s="7"/>
      <c r="D53" s="7">
        <f>5</f>
        <v>5</v>
      </c>
      <c r="E53" s="7"/>
      <c r="F53" s="7">
        <f>7</f>
        <v>7</v>
      </c>
      <c r="G53" s="7"/>
      <c r="H53" s="7"/>
      <c r="I53" s="7"/>
      <c r="J53" s="7">
        <f>6</f>
        <v>6</v>
      </c>
      <c r="K53" s="7"/>
      <c r="L53" s="7"/>
      <c r="M53" s="7">
        <f>6</f>
        <v>6</v>
      </c>
      <c r="N53" s="7">
        <f>20</f>
        <v>20</v>
      </c>
      <c r="O53" s="7"/>
      <c r="P53" s="7"/>
      <c r="Q53" s="7"/>
      <c r="R53" s="7"/>
      <c r="S53" s="7">
        <f>5</f>
        <v>5</v>
      </c>
      <c r="T53" s="7"/>
      <c r="U53" s="7"/>
      <c r="V53" s="7"/>
      <c r="W53" s="7">
        <f t="shared" si="19"/>
        <v>49</v>
      </c>
      <c r="X53" s="2"/>
      <c r="Y53" s="42"/>
      <c r="Z53" s="1"/>
      <c r="AA53" s="5"/>
      <c r="AB53" s="5"/>
      <c r="AC53" s="5"/>
    </row>
    <row r="54" ht="12.75" customHeight="1">
      <c r="A54" s="10" t="s">
        <v>68</v>
      </c>
      <c r="B54" s="7"/>
      <c r="C54" s="7"/>
      <c r="D54" s="7"/>
      <c r="E54" s="7"/>
      <c r="F54" s="7"/>
      <c r="G54" s="7"/>
      <c r="H54" s="7"/>
      <c r="I54" s="7">
        <f>20</f>
        <v>20</v>
      </c>
      <c r="J54" s="12">
        <v>-10.0</v>
      </c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>
        <f t="shared" si="19"/>
        <v>10</v>
      </c>
      <c r="X54" s="2"/>
      <c r="Y54" s="2"/>
      <c r="Z54" s="1"/>
      <c r="AA54" s="5"/>
      <c r="AB54" s="5"/>
      <c r="AC54" s="5"/>
    </row>
    <row r="55" ht="12.75" customHeight="1">
      <c r="A55" s="13" t="s">
        <v>69</v>
      </c>
      <c r="B55" s="7"/>
      <c r="C55" s="7"/>
      <c r="D55" s="7"/>
      <c r="E55" s="7"/>
      <c r="F55" s="7">
        <f>5</f>
        <v>5</v>
      </c>
      <c r="G55" s="7"/>
      <c r="H55" s="7"/>
      <c r="I55" s="7">
        <f>4</f>
        <v>4</v>
      </c>
      <c r="J55" s="7">
        <f>2</f>
        <v>2</v>
      </c>
      <c r="K55" s="7"/>
      <c r="L55" s="7"/>
      <c r="M55" s="7">
        <f>12</f>
        <v>12</v>
      </c>
      <c r="N55" s="7">
        <f>4</f>
        <v>4</v>
      </c>
      <c r="O55" s="7"/>
      <c r="P55" s="7"/>
      <c r="Q55" s="7"/>
      <c r="R55" s="7">
        <f>7</f>
        <v>7</v>
      </c>
      <c r="S55" s="7">
        <f>9</f>
        <v>9</v>
      </c>
      <c r="T55" s="7"/>
      <c r="U55" s="7"/>
      <c r="V55" s="7"/>
      <c r="W55" s="7">
        <f t="shared" si="19"/>
        <v>43</v>
      </c>
      <c r="X55" s="2"/>
      <c r="Y55" s="42"/>
      <c r="Z55" s="1"/>
      <c r="AA55" s="5"/>
      <c r="AB55" s="5"/>
      <c r="AC55" s="5"/>
    </row>
    <row r="56" ht="12.75" customHeight="1">
      <c r="A56" s="13" t="s">
        <v>70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>
        <f t="shared" si="19"/>
        <v>0</v>
      </c>
      <c r="X56" s="2"/>
      <c r="Y56" s="42"/>
      <c r="Z56" s="1"/>
      <c r="AA56" s="5"/>
      <c r="AB56" s="5"/>
      <c r="AC56" s="5"/>
    </row>
    <row r="57" ht="12.75" customHeight="1">
      <c r="A57" s="13" t="s">
        <v>71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>
        <f t="shared" si="19"/>
        <v>0</v>
      </c>
      <c r="X57" s="2"/>
      <c r="Y57" s="42"/>
      <c r="Z57" s="1"/>
      <c r="AA57" s="5"/>
      <c r="AB57" s="5"/>
      <c r="AC57" s="5"/>
    </row>
    <row r="58" ht="12.75" customHeight="1">
      <c r="A58" s="13" t="s">
        <v>72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>
        <f>1</f>
        <v>1</v>
      </c>
      <c r="M58" s="7">
        <f>3</f>
        <v>3</v>
      </c>
      <c r="N58" s="7"/>
      <c r="O58" s="7"/>
      <c r="P58" s="7">
        <f>4</f>
        <v>4</v>
      </c>
      <c r="Q58" s="7"/>
      <c r="R58" s="7"/>
      <c r="S58" s="7"/>
      <c r="T58" s="7"/>
      <c r="U58" s="7"/>
      <c r="V58" s="7"/>
      <c r="W58" s="7">
        <f t="shared" si="19"/>
        <v>8</v>
      </c>
      <c r="X58" s="2"/>
      <c r="Y58" s="42"/>
      <c r="Z58" s="1"/>
      <c r="AA58" s="5"/>
      <c r="AB58" s="5"/>
      <c r="AC58" s="5"/>
    </row>
    <row r="59" ht="12.75" customHeight="1">
      <c r="A59" s="13" t="s">
        <v>73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51">
        <f>25+5</f>
        <v>30</v>
      </c>
      <c r="Q59" s="7"/>
      <c r="R59" s="7"/>
      <c r="S59" s="7"/>
      <c r="T59" s="7"/>
      <c r="U59" s="7"/>
      <c r="V59" s="7"/>
      <c r="W59" s="7">
        <f t="shared" si="19"/>
        <v>30</v>
      </c>
      <c r="X59" s="2"/>
      <c r="Y59" s="42"/>
      <c r="Z59" s="1"/>
      <c r="AA59" s="5"/>
      <c r="AB59" s="5"/>
      <c r="AC59" s="5"/>
    </row>
    <row r="60" ht="12.75" customHeight="1">
      <c r="A60" s="17" t="s">
        <v>13</v>
      </c>
      <c r="B60" s="7">
        <f t="shared" ref="B60:W60" si="20">SUM(B51:B59)</f>
        <v>0</v>
      </c>
      <c r="C60" s="7">
        <f t="shared" si="20"/>
        <v>0</v>
      </c>
      <c r="D60" s="7">
        <f t="shared" si="20"/>
        <v>9</v>
      </c>
      <c r="E60" s="7">
        <f t="shared" si="20"/>
        <v>0</v>
      </c>
      <c r="F60" s="7">
        <f t="shared" si="20"/>
        <v>24</v>
      </c>
      <c r="G60" s="7">
        <f t="shared" si="20"/>
        <v>0</v>
      </c>
      <c r="H60" s="7">
        <f t="shared" si="20"/>
        <v>0</v>
      </c>
      <c r="I60" s="7">
        <f t="shared" si="20"/>
        <v>24</v>
      </c>
      <c r="J60" s="7">
        <f t="shared" si="20"/>
        <v>17</v>
      </c>
      <c r="K60" s="7">
        <f t="shared" si="20"/>
        <v>5</v>
      </c>
      <c r="L60" s="7">
        <f t="shared" si="20"/>
        <v>6</v>
      </c>
      <c r="M60" s="7">
        <f t="shared" si="20"/>
        <v>51</v>
      </c>
      <c r="N60" s="7">
        <f t="shared" si="20"/>
        <v>34</v>
      </c>
      <c r="O60" s="7">
        <f t="shared" si="20"/>
        <v>10</v>
      </c>
      <c r="P60" s="7">
        <f t="shared" si="20"/>
        <v>39</v>
      </c>
      <c r="Q60" s="7">
        <f t="shared" si="20"/>
        <v>5</v>
      </c>
      <c r="R60" s="7">
        <f t="shared" si="20"/>
        <v>26</v>
      </c>
      <c r="S60" s="7">
        <f t="shared" si="20"/>
        <v>40</v>
      </c>
      <c r="T60" s="7">
        <f t="shared" si="20"/>
        <v>10</v>
      </c>
      <c r="U60" s="7">
        <f t="shared" si="20"/>
        <v>5</v>
      </c>
      <c r="V60" s="7">
        <f t="shared" si="20"/>
        <v>5</v>
      </c>
      <c r="W60" s="7">
        <f t="shared" si="20"/>
        <v>340</v>
      </c>
      <c r="X60" s="2"/>
      <c r="Y60" s="42"/>
      <c r="Z60" s="1"/>
      <c r="AA60" s="5"/>
      <c r="AB60" s="5"/>
      <c r="AC60" s="5"/>
    </row>
    <row r="61" ht="12.75" customHeight="1">
      <c r="A61" s="17" t="s">
        <v>14</v>
      </c>
      <c r="B61" s="7">
        <f>B60</f>
        <v>0</v>
      </c>
      <c r="C61" s="7">
        <f t="shared" ref="C61:V61" si="21">B61+C60</f>
        <v>0</v>
      </c>
      <c r="D61" s="7">
        <f t="shared" si="21"/>
        <v>9</v>
      </c>
      <c r="E61" s="7">
        <f t="shared" si="21"/>
        <v>9</v>
      </c>
      <c r="F61" s="7">
        <f t="shared" si="21"/>
        <v>33</v>
      </c>
      <c r="G61" s="7">
        <f t="shared" si="21"/>
        <v>33</v>
      </c>
      <c r="H61" s="7">
        <f t="shared" si="21"/>
        <v>33</v>
      </c>
      <c r="I61" s="7">
        <f t="shared" si="21"/>
        <v>57</v>
      </c>
      <c r="J61" s="7">
        <f t="shared" si="21"/>
        <v>74</v>
      </c>
      <c r="K61" s="7">
        <f t="shared" si="21"/>
        <v>79</v>
      </c>
      <c r="L61" s="7">
        <f t="shared" si="21"/>
        <v>85</v>
      </c>
      <c r="M61" s="7">
        <f t="shared" si="21"/>
        <v>136</v>
      </c>
      <c r="N61" s="7">
        <f t="shared" si="21"/>
        <v>170</v>
      </c>
      <c r="O61" s="7">
        <f t="shared" si="21"/>
        <v>180</v>
      </c>
      <c r="P61" s="7">
        <f t="shared" si="21"/>
        <v>219</v>
      </c>
      <c r="Q61" s="7">
        <f t="shared" si="21"/>
        <v>224</v>
      </c>
      <c r="R61" s="7">
        <f t="shared" si="21"/>
        <v>250</v>
      </c>
      <c r="S61" s="7">
        <f t="shared" si="21"/>
        <v>290</v>
      </c>
      <c r="T61" s="7">
        <f t="shared" si="21"/>
        <v>300</v>
      </c>
      <c r="U61" s="7">
        <f t="shared" si="21"/>
        <v>305</v>
      </c>
      <c r="V61" s="7">
        <f t="shared" si="21"/>
        <v>310</v>
      </c>
      <c r="W61" s="7">
        <f>SUM(W51:W59)</f>
        <v>340</v>
      </c>
      <c r="X61" s="1"/>
      <c r="Y61" s="42"/>
      <c r="Z61" s="1"/>
      <c r="AA61" s="5"/>
      <c r="AB61" s="5"/>
      <c r="AC61" s="5"/>
    </row>
    <row r="62" ht="12.75" customHeight="1">
      <c r="A62" s="6" t="s">
        <v>74</v>
      </c>
      <c r="B62" s="8">
        <v>1.0</v>
      </c>
      <c r="C62" s="7">
        <v>2.0</v>
      </c>
      <c r="D62" s="8">
        <v>3.0</v>
      </c>
      <c r="E62" s="7">
        <v>4.0</v>
      </c>
      <c r="F62" s="2">
        <v>5.0</v>
      </c>
      <c r="G62" s="7">
        <v>6.0</v>
      </c>
      <c r="H62" s="7">
        <v>7.0</v>
      </c>
      <c r="I62" s="7">
        <v>8.0</v>
      </c>
      <c r="J62" s="2">
        <v>9.0</v>
      </c>
      <c r="K62" s="7">
        <v>10.0</v>
      </c>
      <c r="L62" s="7">
        <v>11.0</v>
      </c>
      <c r="M62" s="7">
        <v>12.0</v>
      </c>
      <c r="N62" s="7">
        <v>13.0</v>
      </c>
      <c r="O62" s="7">
        <v>14.0</v>
      </c>
      <c r="P62" s="2">
        <v>15.0</v>
      </c>
      <c r="Q62" s="7">
        <v>16.0</v>
      </c>
      <c r="R62" s="7">
        <v>17.0</v>
      </c>
      <c r="S62" s="7">
        <v>18.0</v>
      </c>
      <c r="T62" s="2">
        <v>19.0</v>
      </c>
      <c r="U62" s="7">
        <v>20.0</v>
      </c>
      <c r="V62" s="7">
        <v>21.0</v>
      </c>
      <c r="W62" s="7" t="s">
        <v>3</v>
      </c>
      <c r="X62" s="1"/>
      <c r="Y62" s="1"/>
      <c r="Z62" s="1"/>
      <c r="AA62" s="5"/>
      <c r="AB62" s="5"/>
      <c r="AC62" s="5"/>
    </row>
    <row r="63" ht="12.75" customHeight="1">
      <c r="A63" s="13" t="s">
        <v>75</v>
      </c>
      <c r="B63" s="7">
        <f>14</f>
        <v>14</v>
      </c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>
        <f>14</f>
        <v>14</v>
      </c>
      <c r="V63" s="7"/>
      <c r="W63" s="7">
        <f t="shared" ref="W63:W66" si="22">SUM(B63:V63)</f>
        <v>28</v>
      </c>
      <c r="X63" s="1"/>
      <c r="Y63" s="1"/>
      <c r="Z63" s="1"/>
      <c r="AA63" s="5"/>
      <c r="AB63" s="5"/>
      <c r="AC63" s="5"/>
    </row>
    <row r="64" ht="12.75" customHeight="1">
      <c r="A64" s="10" t="s">
        <v>76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>
        <f>7</f>
        <v>7</v>
      </c>
      <c r="Q64" s="7"/>
      <c r="R64" s="12">
        <v>-10.0</v>
      </c>
      <c r="S64" s="12"/>
      <c r="T64" s="12"/>
      <c r="U64" s="12"/>
      <c r="V64" s="12"/>
      <c r="W64" s="12">
        <f t="shared" si="22"/>
        <v>-3</v>
      </c>
      <c r="X64" s="1"/>
      <c r="Y64" s="1"/>
      <c r="Z64" s="1"/>
      <c r="AA64" s="5"/>
      <c r="AB64" s="5"/>
      <c r="AC64" s="5"/>
    </row>
    <row r="65" ht="12.75" customHeight="1">
      <c r="A65" s="10" t="s">
        <v>77</v>
      </c>
      <c r="B65" s="7"/>
      <c r="C65" s="7"/>
      <c r="D65" s="7">
        <f>3</f>
        <v>3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12">
        <v>-10.0</v>
      </c>
      <c r="Q65" s="12"/>
      <c r="R65" s="12"/>
      <c r="S65" s="12"/>
      <c r="T65" s="12"/>
      <c r="U65" s="12"/>
      <c r="V65" s="12"/>
      <c r="W65" s="12">
        <f t="shared" si="22"/>
        <v>-7</v>
      </c>
      <c r="X65" s="1"/>
      <c r="Y65" s="1"/>
      <c r="Z65" s="1"/>
      <c r="AA65" s="5"/>
      <c r="AB65" s="5"/>
      <c r="AC65" s="5"/>
    </row>
    <row r="66" ht="12.75" customHeight="1">
      <c r="A66" s="13" t="s">
        <v>78</v>
      </c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45"/>
      <c r="U66" s="7"/>
      <c r="V66" s="7"/>
      <c r="W66" s="7">
        <f t="shared" si="22"/>
        <v>0</v>
      </c>
      <c r="X66" s="1"/>
      <c r="Y66" s="1"/>
      <c r="Z66" s="1"/>
      <c r="AA66" s="5"/>
      <c r="AB66" s="5"/>
      <c r="AC66" s="5"/>
    </row>
    <row r="67" ht="12.75" customHeight="1">
      <c r="A67" s="52" t="s">
        <v>79</v>
      </c>
      <c r="B67" s="7"/>
      <c r="C67" s="7">
        <f>7</f>
        <v>7</v>
      </c>
      <c r="D67" s="7">
        <f>20+5</f>
        <v>25</v>
      </c>
      <c r="E67" s="7">
        <f>9+5</f>
        <v>14</v>
      </c>
      <c r="F67" s="14">
        <v>3.0</v>
      </c>
      <c r="G67" s="7">
        <f>9+3</f>
        <v>12</v>
      </c>
      <c r="H67" s="7">
        <f>16+3</f>
        <v>19</v>
      </c>
      <c r="I67" s="14">
        <v>3.0</v>
      </c>
      <c r="J67" s="14">
        <v>6.0</v>
      </c>
      <c r="K67" s="7">
        <f>3+6</f>
        <v>9</v>
      </c>
      <c r="L67" s="7">
        <f>14+6</f>
        <v>20</v>
      </c>
      <c r="M67" s="14">
        <v>6.0</v>
      </c>
      <c r="N67" s="14">
        <v>6.0</v>
      </c>
      <c r="O67" s="19">
        <f>25+6</f>
        <v>31</v>
      </c>
      <c r="P67" s="14">
        <v>6.0</v>
      </c>
      <c r="Q67" s="19">
        <f>25+6</f>
        <v>31</v>
      </c>
      <c r="R67" s="45">
        <v>10.0</v>
      </c>
      <c r="S67" s="45">
        <v>10.0</v>
      </c>
      <c r="T67" s="45">
        <v>10.0</v>
      </c>
      <c r="U67" s="45">
        <v>10.0</v>
      </c>
      <c r="V67" s="46">
        <f>5+10</f>
        <v>15</v>
      </c>
      <c r="W67" s="46">
        <f>SUM(B67:V67)+50</f>
        <v>303</v>
      </c>
      <c r="X67" s="1"/>
      <c r="Y67" s="1"/>
      <c r="Z67" s="1"/>
      <c r="AA67" s="5"/>
      <c r="AB67" s="5"/>
      <c r="AC67" s="5"/>
    </row>
    <row r="68" ht="12.75" customHeight="1">
      <c r="A68" s="10" t="s">
        <v>80</v>
      </c>
      <c r="B68" s="53">
        <f>25+15</f>
        <v>40</v>
      </c>
      <c r="C68" s="38">
        <f>15</f>
        <v>15</v>
      </c>
      <c r="D68" s="38">
        <f>8+15</f>
        <v>23</v>
      </c>
      <c r="E68" s="7">
        <f>15</f>
        <v>15</v>
      </c>
      <c r="F68" s="7">
        <f>6+10</f>
        <v>16</v>
      </c>
      <c r="G68" s="14">
        <v>10.0</v>
      </c>
      <c r="H68" s="14">
        <v>10.0</v>
      </c>
      <c r="I68" s="14">
        <v>10.0</v>
      </c>
      <c r="J68" s="12">
        <v>-10.0</v>
      </c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>
        <f t="shared" ref="W68:W71" si="23">SUM(B68:V68)</f>
        <v>129</v>
      </c>
      <c r="X68" s="1"/>
      <c r="Y68" s="1"/>
      <c r="Z68" s="1"/>
      <c r="AA68" s="5"/>
      <c r="AB68" s="5"/>
      <c r="AC68" s="5"/>
    </row>
    <row r="69" ht="12.75" customHeight="1">
      <c r="A69" s="10" t="s">
        <v>81</v>
      </c>
      <c r="B69" s="7"/>
      <c r="C69" s="7"/>
      <c r="D69" s="7">
        <f>6</f>
        <v>6</v>
      </c>
      <c r="E69" s="7"/>
      <c r="F69" s="7">
        <f>4</f>
        <v>4</v>
      </c>
      <c r="G69" s="7"/>
      <c r="H69" s="7"/>
      <c r="I69" s="7">
        <f>8</f>
        <v>8</v>
      </c>
      <c r="J69" s="7"/>
      <c r="K69" s="12">
        <v>-10.0</v>
      </c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>
        <f t="shared" si="23"/>
        <v>8</v>
      </c>
      <c r="X69" s="1"/>
      <c r="Y69" s="1"/>
      <c r="Z69" s="1"/>
      <c r="AA69" s="5"/>
      <c r="AB69" s="5"/>
      <c r="AC69" s="5"/>
    </row>
    <row r="70" ht="12.75" customHeight="1">
      <c r="A70" s="13" t="s">
        <v>82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>
        <f>14</f>
        <v>14</v>
      </c>
      <c r="U70" s="7"/>
      <c r="V70" s="7">
        <f>6</f>
        <v>6</v>
      </c>
      <c r="W70" s="7">
        <f t="shared" si="23"/>
        <v>20</v>
      </c>
      <c r="X70" s="1"/>
      <c r="Y70" s="1"/>
      <c r="Z70" s="1"/>
      <c r="AA70" s="5"/>
      <c r="AB70" s="5"/>
      <c r="AC70" s="5"/>
    </row>
    <row r="71" ht="12.75" customHeight="1">
      <c r="A71" s="13" t="s">
        <v>83</v>
      </c>
      <c r="B71" s="7">
        <f>8</f>
        <v>8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>
        <f>9</f>
        <v>9</v>
      </c>
      <c r="O71" s="7"/>
      <c r="P71" s="7"/>
      <c r="Q71" s="7"/>
      <c r="R71" s="7"/>
      <c r="S71" s="7"/>
      <c r="T71" s="7"/>
      <c r="U71" s="7">
        <f>20</f>
        <v>20</v>
      </c>
      <c r="V71" s="7"/>
      <c r="W71" s="7">
        <f t="shared" si="23"/>
        <v>37</v>
      </c>
      <c r="X71" s="1"/>
      <c r="Y71" s="1"/>
      <c r="Z71" s="1"/>
      <c r="AA71" s="5"/>
      <c r="AB71" s="5"/>
      <c r="AC71" s="5"/>
    </row>
    <row r="72" ht="12.75" customHeight="1">
      <c r="A72" s="17" t="s">
        <v>13</v>
      </c>
      <c r="B72" s="7">
        <f t="shared" ref="B72:W72" si="24">SUM(B63:B71)</f>
        <v>62</v>
      </c>
      <c r="C72" s="7">
        <f t="shared" si="24"/>
        <v>22</v>
      </c>
      <c r="D72" s="7">
        <f t="shared" si="24"/>
        <v>57</v>
      </c>
      <c r="E72" s="7">
        <f t="shared" si="24"/>
        <v>29</v>
      </c>
      <c r="F72" s="7">
        <f t="shared" si="24"/>
        <v>23</v>
      </c>
      <c r="G72" s="7">
        <f t="shared" si="24"/>
        <v>22</v>
      </c>
      <c r="H72" s="7">
        <f t="shared" si="24"/>
        <v>29</v>
      </c>
      <c r="I72" s="7">
        <f t="shared" si="24"/>
        <v>21</v>
      </c>
      <c r="J72" s="7">
        <f t="shared" si="24"/>
        <v>-4</v>
      </c>
      <c r="K72" s="7">
        <f t="shared" si="24"/>
        <v>-1</v>
      </c>
      <c r="L72" s="7">
        <f t="shared" si="24"/>
        <v>20</v>
      </c>
      <c r="M72" s="7">
        <f t="shared" si="24"/>
        <v>6</v>
      </c>
      <c r="N72" s="7">
        <f t="shared" si="24"/>
        <v>15</v>
      </c>
      <c r="O72" s="7">
        <f t="shared" si="24"/>
        <v>31</v>
      </c>
      <c r="P72" s="7">
        <f t="shared" si="24"/>
        <v>3</v>
      </c>
      <c r="Q72" s="7">
        <f t="shared" si="24"/>
        <v>31</v>
      </c>
      <c r="R72" s="7">
        <f t="shared" si="24"/>
        <v>0</v>
      </c>
      <c r="S72" s="7">
        <f t="shared" si="24"/>
        <v>10</v>
      </c>
      <c r="T72" s="7">
        <f t="shared" si="24"/>
        <v>24</v>
      </c>
      <c r="U72" s="7">
        <f t="shared" si="24"/>
        <v>44</v>
      </c>
      <c r="V72" s="7">
        <f t="shared" si="24"/>
        <v>21</v>
      </c>
      <c r="W72" s="7">
        <f t="shared" si="24"/>
        <v>515</v>
      </c>
      <c r="X72" s="1"/>
      <c r="Y72" s="1"/>
      <c r="Z72" s="1"/>
      <c r="AA72" s="5"/>
      <c r="AB72" s="5"/>
      <c r="AC72" s="5"/>
    </row>
    <row r="73" ht="12.75" customHeight="1">
      <c r="A73" s="17" t="s">
        <v>14</v>
      </c>
      <c r="B73" s="7">
        <f>B72</f>
        <v>62</v>
      </c>
      <c r="C73" s="7">
        <f t="shared" ref="C73:V73" si="25">B73+C72</f>
        <v>84</v>
      </c>
      <c r="D73" s="7">
        <f t="shared" si="25"/>
        <v>141</v>
      </c>
      <c r="E73" s="7">
        <f t="shared" si="25"/>
        <v>170</v>
      </c>
      <c r="F73" s="7">
        <f t="shared" si="25"/>
        <v>193</v>
      </c>
      <c r="G73" s="7">
        <f t="shared" si="25"/>
        <v>215</v>
      </c>
      <c r="H73" s="7">
        <f t="shared" si="25"/>
        <v>244</v>
      </c>
      <c r="I73" s="7">
        <f t="shared" si="25"/>
        <v>265</v>
      </c>
      <c r="J73" s="7">
        <f t="shared" si="25"/>
        <v>261</v>
      </c>
      <c r="K73" s="7">
        <f t="shared" si="25"/>
        <v>260</v>
      </c>
      <c r="L73" s="7">
        <f t="shared" si="25"/>
        <v>280</v>
      </c>
      <c r="M73" s="7">
        <f t="shared" si="25"/>
        <v>286</v>
      </c>
      <c r="N73" s="7">
        <f t="shared" si="25"/>
        <v>301</v>
      </c>
      <c r="O73" s="7">
        <f t="shared" si="25"/>
        <v>332</v>
      </c>
      <c r="P73" s="7">
        <f t="shared" si="25"/>
        <v>335</v>
      </c>
      <c r="Q73" s="7">
        <f t="shared" si="25"/>
        <v>366</v>
      </c>
      <c r="R73" s="7">
        <f t="shared" si="25"/>
        <v>366</v>
      </c>
      <c r="S73" s="7">
        <f t="shared" si="25"/>
        <v>376</v>
      </c>
      <c r="T73" s="7">
        <f t="shared" si="25"/>
        <v>400</v>
      </c>
      <c r="U73" s="7">
        <f t="shared" si="25"/>
        <v>444</v>
      </c>
      <c r="V73" s="7">
        <f t="shared" si="25"/>
        <v>465</v>
      </c>
      <c r="W73" s="7">
        <f>SUM(W63:W71)</f>
        <v>515</v>
      </c>
      <c r="X73" s="1"/>
      <c r="Y73" s="1"/>
      <c r="Z73" s="1"/>
      <c r="AA73" s="5"/>
      <c r="AB73" s="5"/>
      <c r="AC73" s="5"/>
    </row>
    <row r="74" ht="12.75" customHeight="1">
      <c r="A74" s="6" t="s">
        <v>84</v>
      </c>
      <c r="B74" s="7">
        <v>1.0</v>
      </c>
      <c r="C74" s="7">
        <v>2.0</v>
      </c>
      <c r="D74" s="7">
        <v>3.0</v>
      </c>
      <c r="E74" s="7">
        <v>4.0</v>
      </c>
      <c r="F74" s="8">
        <v>5.0</v>
      </c>
      <c r="G74" s="7">
        <v>6.0</v>
      </c>
      <c r="H74" s="7">
        <v>7.0</v>
      </c>
      <c r="I74" s="8">
        <v>8.0</v>
      </c>
      <c r="J74" s="8">
        <v>9.0</v>
      </c>
      <c r="K74" s="7">
        <v>10.0</v>
      </c>
      <c r="L74" s="7">
        <v>11.0</v>
      </c>
      <c r="M74" s="7">
        <v>12.0</v>
      </c>
      <c r="N74" s="7">
        <v>13.0</v>
      </c>
      <c r="O74" s="7">
        <v>14.0</v>
      </c>
      <c r="P74" s="7">
        <v>15.0</v>
      </c>
      <c r="Q74" s="7">
        <v>16.0</v>
      </c>
      <c r="R74" s="8">
        <v>17.0</v>
      </c>
      <c r="S74" s="7">
        <v>18.0</v>
      </c>
      <c r="T74" s="8">
        <v>19.0</v>
      </c>
      <c r="U74" s="8">
        <v>20.0</v>
      </c>
      <c r="V74" s="7">
        <v>21.0</v>
      </c>
      <c r="W74" s="7" t="s">
        <v>3</v>
      </c>
      <c r="X74" s="1"/>
      <c r="Y74" s="1"/>
      <c r="Z74" s="1"/>
      <c r="AA74" s="5"/>
      <c r="AB74" s="5"/>
      <c r="AC74" s="5"/>
    </row>
    <row r="75" ht="12.75" customHeight="1">
      <c r="A75" s="54" t="s">
        <v>85</v>
      </c>
      <c r="B75" s="7">
        <f>10</f>
        <v>10</v>
      </c>
      <c r="C75" s="7"/>
      <c r="D75" s="7">
        <f>7+10</f>
        <v>17</v>
      </c>
      <c r="E75" s="14">
        <v>10.0</v>
      </c>
      <c r="F75" s="38">
        <f>16+15</f>
        <v>31</v>
      </c>
      <c r="G75" s="55">
        <v>15.0</v>
      </c>
      <c r="H75" s="55">
        <v>15.0</v>
      </c>
      <c r="I75" s="55">
        <v>15.0</v>
      </c>
      <c r="J75" s="38">
        <f>16+15</f>
        <v>31</v>
      </c>
      <c r="K75" s="55">
        <v>15.0</v>
      </c>
      <c r="L75" s="55">
        <v>15.0</v>
      </c>
      <c r="M75" s="7">
        <f>9+10</f>
        <v>19</v>
      </c>
      <c r="N75" s="7">
        <f>8+10</f>
        <v>18</v>
      </c>
      <c r="O75" s="38">
        <f>9+15</f>
        <v>24</v>
      </c>
      <c r="P75" s="55">
        <v>15.0</v>
      </c>
      <c r="Q75" s="38">
        <f>3+15</f>
        <v>18</v>
      </c>
      <c r="R75" s="38">
        <f>16+15</f>
        <v>31</v>
      </c>
      <c r="S75" s="38">
        <f>14+15</f>
        <v>29</v>
      </c>
      <c r="T75" s="55">
        <v>15.0</v>
      </c>
      <c r="U75" s="38">
        <f>16+15</f>
        <v>31</v>
      </c>
      <c r="V75" s="55">
        <v>15.0</v>
      </c>
      <c r="W75" s="38">
        <f>SUM(B75:V75)+100</f>
        <v>489</v>
      </c>
      <c r="X75" s="1"/>
      <c r="Y75" s="1"/>
      <c r="Z75" s="1"/>
      <c r="AA75" s="5"/>
      <c r="AB75" s="5"/>
      <c r="AC75" s="5"/>
    </row>
    <row r="76" ht="12.75" customHeight="1">
      <c r="A76" s="13" t="s">
        <v>86</v>
      </c>
      <c r="B76" s="7"/>
      <c r="C76" s="7"/>
      <c r="D76" s="7"/>
      <c r="E76" s="7"/>
      <c r="F76" s="7"/>
      <c r="G76" s="7"/>
      <c r="H76" s="7">
        <f>2</f>
        <v>2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>
        <f t="shared" ref="W76:W78" si="26">SUM(B76:V76)</f>
        <v>2</v>
      </c>
      <c r="X76" s="1"/>
      <c r="Y76" s="1"/>
      <c r="Z76" s="1"/>
      <c r="AA76" s="5"/>
      <c r="AB76" s="5"/>
      <c r="AC76" s="5"/>
    </row>
    <row r="77" ht="12.75" customHeight="1">
      <c r="A77" s="13" t="s">
        <v>87</v>
      </c>
      <c r="B77" s="7"/>
      <c r="C77" s="7"/>
      <c r="D77" s="7"/>
      <c r="E77" s="7"/>
      <c r="F77" s="14">
        <v>3.0</v>
      </c>
      <c r="G77" s="7"/>
      <c r="H77" s="7"/>
      <c r="I77" s="7">
        <f>14</f>
        <v>14</v>
      </c>
      <c r="J77" s="7"/>
      <c r="K77" s="7"/>
      <c r="L77" s="7"/>
      <c r="M77" s="7"/>
      <c r="N77" s="7"/>
      <c r="O77" s="7"/>
      <c r="P77" s="7">
        <f>10</f>
        <v>10</v>
      </c>
      <c r="Q77" s="7"/>
      <c r="R77" s="7"/>
      <c r="S77" s="7"/>
      <c r="T77" s="7"/>
      <c r="U77" s="7"/>
      <c r="V77" s="7"/>
      <c r="W77" s="7">
        <f t="shared" si="26"/>
        <v>27</v>
      </c>
      <c r="X77" s="1"/>
      <c r="Y77" s="1"/>
      <c r="Z77" s="1"/>
      <c r="AA77" s="5"/>
      <c r="AB77" s="5"/>
      <c r="AC77" s="5"/>
    </row>
    <row r="78" ht="12.75" customHeight="1">
      <c r="A78" s="13" t="s">
        <v>88</v>
      </c>
      <c r="B78" s="2">
        <f>20+10</f>
        <v>30</v>
      </c>
      <c r="C78" s="14">
        <v>10.0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>
        <f>7</f>
        <v>7</v>
      </c>
      <c r="V78" s="7"/>
      <c r="W78" s="7">
        <f t="shared" si="26"/>
        <v>47</v>
      </c>
      <c r="X78" s="1"/>
      <c r="Y78" s="1"/>
      <c r="Z78" s="1"/>
      <c r="AA78" s="5"/>
      <c r="AB78" s="5"/>
      <c r="AC78" s="5"/>
    </row>
    <row r="79" ht="12.75" customHeight="1">
      <c r="A79" s="13" t="s">
        <v>89</v>
      </c>
      <c r="B79" s="7"/>
      <c r="C79" s="7"/>
      <c r="D79" s="7"/>
      <c r="E79" s="7"/>
      <c r="F79" s="7">
        <f>9</f>
        <v>9</v>
      </c>
      <c r="G79" s="7"/>
      <c r="H79" s="7"/>
      <c r="I79" s="7"/>
      <c r="J79" s="19">
        <f>25</f>
        <v>25</v>
      </c>
      <c r="K79" s="7"/>
      <c r="L79" s="7"/>
      <c r="M79" s="7">
        <f>20</f>
        <v>20</v>
      </c>
      <c r="N79" s="7">
        <f>6</f>
        <v>6</v>
      </c>
      <c r="O79" s="7">
        <f>7</f>
        <v>7</v>
      </c>
      <c r="P79" s="7"/>
      <c r="Q79" s="7">
        <f>4</f>
        <v>4</v>
      </c>
      <c r="R79" s="7">
        <f>20+10</f>
        <v>30</v>
      </c>
      <c r="S79" s="7">
        <f>12+5</f>
        <v>17</v>
      </c>
      <c r="T79" s="14">
        <v>5.0</v>
      </c>
      <c r="U79" s="7">
        <f>8+10</f>
        <v>18</v>
      </c>
      <c r="V79" s="14">
        <v>10.0</v>
      </c>
      <c r="W79" s="7">
        <f>SUM(B79:V79)+50</f>
        <v>201</v>
      </c>
      <c r="X79" s="1"/>
      <c r="Y79" s="1"/>
      <c r="Z79" s="1"/>
      <c r="AA79" s="5"/>
      <c r="AB79" s="5"/>
      <c r="AC79" s="5"/>
    </row>
    <row r="80" ht="12.75" customHeight="1">
      <c r="A80" s="13" t="s">
        <v>90</v>
      </c>
      <c r="B80" s="7"/>
      <c r="C80" s="7"/>
      <c r="D80" s="7"/>
      <c r="E80" s="7"/>
      <c r="F80" s="7"/>
      <c r="G80" s="7"/>
      <c r="H80" s="7"/>
      <c r="I80" s="7">
        <f>12</f>
        <v>12</v>
      </c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>
        <f t="shared" ref="W80:W83" si="27">SUM(B80:V80)</f>
        <v>12</v>
      </c>
      <c r="X80" s="1"/>
      <c r="Y80" s="1"/>
      <c r="Z80" s="1"/>
      <c r="AA80" s="5"/>
      <c r="AB80" s="5"/>
      <c r="AC80" s="5"/>
    </row>
    <row r="81" ht="12.75" customHeight="1">
      <c r="A81" s="13" t="s">
        <v>91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26">
        <v>5.0</v>
      </c>
      <c r="R81" s="7"/>
      <c r="S81" s="7"/>
      <c r="T81" s="7">
        <f>10</f>
        <v>10</v>
      </c>
      <c r="U81" s="7">
        <f>6</f>
        <v>6</v>
      </c>
      <c r="V81" s="7"/>
      <c r="W81" s="7">
        <f t="shared" si="27"/>
        <v>21</v>
      </c>
      <c r="X81" s="1"/>
      <c r="Y81" s="1"/>
      <c r="Z81" s="1"/>
      <c r="AA81" s="5"/>
      <c r="AB81" s="5"/>
      <c r="AC81" s="5"/>
    </row>
    <row r="82" ht="12.75" customHeight="1">
      <c r="A82" s="13" t="s">
        <v>92</v>
      </c>
      <c r="B82" s="7"/>
      <c r="C82" s="7"/>
      <c r="D82" s="7"/>
      <c r="E82" s="7"/>
      <c r="F82" s="7"/>
      <c r="G82" s="7"/>
      <c r="H82" s="7"/>
      <c r="I82" s="7">
        <f>2</f>
        <v>2</v>
      </c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>
        <f t="shared" si="27"/>
        <v>2</v>
      </c>
      <c r="X82" s="1"/>
      <c r="Y82" s="1"/>
      <c r="Z82" s="1"/>
      <c r="AA82" s="5"/>
      <c r="AB82" s="5"/>
      <c r="AC82" s="5"/>
    </row>
    <row r="83" ht="12.75" customHeight="1">
      <c r="A83" s="13" t="s">
        <v>93</v>
      </c>
      <c r="B83" s="7"/>
      <c r="C83" s="7"/>
      <c r="D83" s="7"/>
      <c r="E83" s="7"/>
      <c r="F83" s="7"/>
      <c r="G83" s="7"/>
      <c r="H83" s="7"/>
      <c r="I83" s="7">
        <f>5</f>
        <v>5</v>
      </c>
      <c r="J83" s="7"/>
      <c r="K83" s="7"/>
      <c r="L83" s="7"/>
      <c r="M83" s="7"/>
      <c r="N83" s="7">
        <f>3</f>
        <v>3</v>
      </c>
      <c r="O83" s="7"/>
      <c r="P83" s="7"/>
      <c r="Q83" s="7"/>
      <c r="R83" s="7"/>
      <c r="S83" s="7">
        <f>4</f>
        <v>4</v>
      </c>
      <c r="T83" s="7"/>
      <c r="U83" s="7"/>
      <c r="V83" s="7"/>
      <c r="W83" s="7">
        <f t="shared" si="27"/>
        <v>12</v>
      </c>
      <c r="X83" s="1"/>
      <c r="Y83" s="1"/>
      <c r="Z83" s="1"/>
      <c r="AA83" s="5"/>
      <c r="AB83" s="5"/>
      <c r="AC83" s="5"/>
    </row>
    <row r="84" ht="12.75" customHeight="1">
      <c r="A84" s="17" t="s">
        <v>13</v>
      </c>
      <c r="B84" s="7">
        <f t="shared" ref="B84:W84" si="28">SUM(B75:B83)</f>
        <v>40</v>
      </c>
      <c r="C84" s="7">
        <f t="shared" si="28"/>
        <v>10</v>
      </c>
      <c r="D84" s="7">
        <f t="shared" si="28"/>
        <v>17</v>
      </c>
      <c r="E84" s="7">
        <f t="shared" si="28"/>
        <v>10</v>
      </c>
      <c r="F84" s="7">
        <f t="shared" si="28"/>
        <v>43</v>
      </c>
      <c r="G84" s="7">
        <f t="shared" si="28"/>
        <v>15</v>
      </c>
      <c r="H84" s="7">
        <f t="shared" si="28"/>
        <v>17</v>
      </c>
      <c r="I84" s="7">
        <f t="shared" si="28"/>
        <v>48</v>
      </c>
      <c r="J84" s="7">
        <f t="shared" si="28"/>
        <v>56</v>
      </c>
      <c r="K84" s="7">
        <f t="shared" si="28"/>
        <v>15</v>
      </c>
      <c r="L84" s="7">
        <f t="shared" si="28"/>
        <v>15</v>
      </c>
      <c r="M84" s="7">
        <f t="shared" si="28"/>
        <v>39</v>
      </c>
      <c r="N84" s="7">
        <f t="shared" si="28"/>
        <v>27</v>
      </c>
      <c r="O84" s="7">
        <f t="shared" si="28"/>
        <v>31</v>
      </c>
      <c r="P84" s="7">
        <f t="shared" si="28"/>
        <v>25</v>
      </c>
      <c r="Q84" s="7">
        <f t="shared" si="28"/>
        <v>27</v>
      </c>
      <c r="R84" s="7">
        <f t="shared" si="28"/>
        <v>61</v>
      </c>
      <c r="S84" s="7">
        <f t="shared" si="28"/>
        <v>50</v>
      </c>
      <c r="T84" s="7">
        <f t="shared" si="28"/>
        <v>30</v>
      </c>
      <c r="U84" s="7">
        <f t="shared" si="28"/>
        <v>62</v>
      </c>
      <c r="V84" s="7">
        <f t="shared" si="28"/>
        <v>25</v>
      </c>
      <c r="W84" s="7">
        <f t="shared" si="28"/>
        <v>813</v>
      </c>
      <c r="X84" s="1"/>
      <c r="Y84" s="1"/>
      <c r="Z84" s="1"/>
      <c r="AA84" s="5"/>
      <c r="AB84" s="5"/>
      <c r="AC84" s="5"/>
    </row>
    <row r="85" ht="12.75" customHeight="1">
      <c r="A85" s="17" t="s">
        <v>14</v>
      </c>
      <c r="B85" s="7">
        <f>B84</f>
        <v>40</v>
      </c>
      <c r="C85" s="7">
        <f t="shared" ref="C85:V85" si="29">B85+C84</f>
        <v>50</v>
      </c>
      <c r="D85" s="7">
        <f t="shared" si="29"/>
        <v>67</v>
      </c>
      <c r="E85" s="7">
        <f t="shared" si="29"/>
        <v>77</v>
      </c>
      <c r="F85" s="7">
        <f t="shared" si="29"/>
        <v>120</v>
      </c>
      <c r="G85" s="7">
        <f t="shared" si="29"/>
        <v>135</v>
      </c>
      <c r="H85" s="7">
        <f t="shared" si="29"/>
        <v>152</v>
      </c>
      <c r="I85" s="7">
        <f t="shared" si="29"/>
        <v>200</v>
      </c>
      <c r="J85" s="7">
        <f t="shared" si="29"/>
        <v>256</v>
      </c>
      <c r="K85" s="7">
        <f t="shared" si="29"/>
        <v>271</v>
      </c>
      <c r="L85" s="7">
        <f t="shared" si="29"/>
        <v>286</v>
      </c>
      <c r="M85" s="7">
        <f t="shared" si="29"/>
        <v>325</v>
      </c>
      <c r="N85" s="7">
        <f t="shared" si="29"/>
        <v>352</v>
      </c>
      <c r="O85" s="7">
        <f t="shared" si="29"/>
        <v>383</v>
      </c>
      <c r="P85" s="7">
        <f t="shared" si="29"/>
        <v>408</v>
      </c>
      <c r="Q85" s="7">
        <f t="shared" si="29"/>
        <v>435</v>
      </c>
      <c r="R85" s="7">
        <f t="shared" si="29"/>
        <v>496</v>
      </c>
      <c r="S85" s="7">
        <f t="shared" si="29"/>
        <v>546</v>
      </c>
      <c r="T85" s="7">
        <f t="shared" si="29"/>
        <v>576</v>
      </c>
      <c r="U85" s="7">
        <f t="shared" si="29"/>
        <v>638</v>
      </c>
      <c r="V85" s="7">
        <f t="shared" si="29"/>
        <v>663</v>
      </c>
      <c r="W85" s="7">
        <f>SUM(W75:W83)</f>
        <v>813</v>
      </c>
      <c r="X85" s="1"/>
      <c r="Y85" s="1"/>
      <c r="Z85" s="1"/>
      <c r="AA85" s="5"/>
      <c r="AB85" s="5"/>
      <c r="AC85" s="5"/>
    </row>
    <row r="86" ht="12.75" customHeight="1">
      <c r="A86" s="4"/>
      <c r="B86" s="4"/>
      <c r="C86" s="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1"/>
      <c r="Y86" s="1"/>
      <c r="Z86" s="1"/>
      <c r="AA86" s="5"/>
      <c r="AB86" s="5"/>
      <c r="AC86" s="5"/>
    </row>
    <row r="87" ht="12.75" customHeight="1">
      <c r="A87" s="4" t="s">
        <v>94</v>
      </c>
      <c r="B87" s="4" t="s">
        <v>95</v>
      </c>
      <c r="C87" s="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1"/>
      <c r="Y87" s="1"/>
      <c r="Z87" s="1"/>
      <c r="AA87" s="5"/>
      <c r="AB87" s="5"/>
      <c r="AC87" s="5"/>
    </row>
    <row r="88" ht="12.75" customHeight="1">
      <c r="A88" s="4" t="str">
        <f>A$74</f>
        <v>MIUS</v>
      </c>
      <c r="B88" s="1">
        <f>$W$84</f>
        <v>813</v>
      </c>
      <c r="C88" s="4" t="s">
        <v>96</v>
      </c>
      <c r="D88" s="2"/>
      <c r="E88" s="5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1"/>
      <c r="Y88" s="1"/>
      <c r="Z88" s="1"/>
      <c r="AA88" s="5"/>
      <c r="AB88" s="5"/>
      <c r="AC88" s="5"/>
    </row>
    <row r="89" ht="12.75" customHeight="1">
      <c r="A89" s="4" t="str">
        <f>A$38</f>
        <v>LOMBO</v>
      </c>
      <c r="B89" s="1">
        <f>$W$48</f>
        <v>792</v>
      </c>
      <c r="C89" s="1">
        <f t="shared" ref="C89:C94" si="30">B88-B89</f>
        <v>21</v>
      </c>
      <c r="D89" s="2"/>
      <c r="E89" s="5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1"/>
      <c r="Y89" s="1"/>
      <c r="Z89" s="1"/>
      <c r="AA89" s="5"/>
      <c r="AB89" s="5"/>
      <c r="AC89" s="5"/>
    </row>
    <row r="90" ht="12.75" customHeight="1">
      <c r="A90" s="4" t="str">
        <f>A$62</f>
        <v>IASCHI</v>
      </c>
      <c r="B90" s="1">
        <f>$W$72</f>
        <v>515</v>
      </c>
      <c r="C90" s="1">
        <f t="shared" si="30"/>
        <v>277</v>
      </c>
      <c r="D90" s="2"/>
      <c r="E90" s="5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1"/>
      <c r="Y90" s="1"/>
      <c r="Z90" s="1"/>
      <c r="AA90" s="5"/>
      <c r="AB90" s="5"/>
      <c r="AC90" s="5"/>
    </row>
    <row r="91" ht="12.75" customHeight="1">
      <c r="A91" s="4" t="str">
        <f>A$26</f>
        <v>MAFFO</v>
      </c>
      <c r="B91" s="1">
        <f>$W$36</f>
        <v>507</v>
      </c>
      <c r="C91" s="1">
        <f t="shared" si="30"/>
        <v>8</v>
      </c>
      <c r="D91" s="2"/>
      <c r="E91" s="5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1"/>
      <c r="Y91" s="1"/>
      <c r="Z91" s="1"/>
      <c r="AA91" s="5"/>
      <c r="AB91" s="5"/>
      <c r="AC91" s="5"/>
    </row>
    <row r="92" ht="12.75" customHeight="1">
      <c r="A92" s="4" t="str">
        <f>A$2</f>
        <v>KALLE</v>
      </c>
      <c r="B92" s="1">
        <f>$W$12</f>
        <v>414</v>
      </c>
      <c r="C92" s="1">
        <f t="shared" si="30"/>
        <v>93</v>
      </c>
      <c r="D92" s="2"/>
      <c r="E92" s="5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1"/>
      <c r="Y92" s="1"/>
      <c r="Z92" s="1"/>
      <c r="AA92" s="5"/>
      <c r="AB92" s="5"/>
      <c r="AC92" s="5"/>
    </row>
    <row r="93" ht="12.75" customHeight="1">
      <c r="A93" s="4" t="str">
        <f>A$50</f>
        <v>VENE</v>
      </c>
      <c r="B93" s="1">
        <f>$W$60</f>
        <v>340</v>
      </c>
      <c r="C93" s="1">
        <f t="shared" si="30"/>
        <v>74</v>
      </c>
      <c r="D93" s="7"/>
      <c r="E93" s="5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1"/>
      <c r="Y93" s="1"/>
      <c r="Z93" s="1"/>
      <c r="AA93" s="5"/>
      <c r="AB93" s="5"/>
      <c r="AC93" s="5"/>
    </row>
    <row r="94" ht="12.75" customHeight="1">
      <c r="A94" s="4" t="str">
        <f>A$14</f>
        <v>BONAZ</v>
      </c>
      <c r="B94" s="1">
        <f>$W$24</f>
        <v>211</v>
      </c>
      <c r="C94" s="1">
        <f t="shared" si="30"/>
        <v>129</v>
      </c>
      <c r="D94" s="7"/>
      <c r="E94" s="5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1"/>
      <c r="Y94" s="1"/>
      <c r="Z94" s="1"/>
      <c r="AA94" s="5"/>
      <c r="AB94" s="5"/>
      <c r="AC94" s="5"/>
    </row>
    <row r="95" ht="12.75" customHeight="1">
      <c r="C95" s="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1"/>
      <c r="Y95" s="1"/>
      <c r="Z95" s="1"/>
      <c r="AA95" s="5"/>
      <c r="AB95" s="5"/>
      <c r="AC95" s="5"/>
    </row>
    <row r="96" ht="12.75" customHeight="1">
      <c r="A96" s="5"/>
      <c r="B96" s="5"/>
      <c r="C96" s="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1"/>
      <c r="Y96" s="1"/>
      <c r="Z96" s="1"/>
      <c r="AA96" s="5"/>
      <c r="AB96" s="5"/>
      <c r="AC96" s="5"/>
    </row>
    <row r="97" ht="12.75" customHeight="1">
      <c r="A97" s="5"/>
      <c r="B97" s="5"/>
      <c r="C97" s="5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1"/>
      <c r="Y97" s="1"/>
      <c r="Z97" s="1"/>
      <c r="AA97" s="5"/>
      <c r="AB97" s="5"/>
      <c r="AC97" s="5"/>
    </row>
    <row r="98" ht="12.75" customHeight="1">
      <c r="A98" s="5"/>
      <c r="B98" s="5"/>
      <c r="C98" s="5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1"/>
      <c r="Y98" s="1"/>
      <c r="Z98" s="1"/>
      <c r="AA98" s="5"/>
      <c r="AB98" s="5"/>
      <c r="AC98" s="5"/>
    </row>
    <row r="99" ht="12.75" customHeight="1">
      <c r="A99" s="5"/>
      <c r="B99" s="5"/>
      <c r="C99" s="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5"/>
      <c r="Y99" s="5"/>
      <c r="Z99" s="5"/>
      <c r="AA99" s="5"/>
      <c r="AB99" s="5"/>
      <c r="AC99" s="5"/>
    </row>
    <row r="100" ht="12.75" customHeight="1">
      <c r="A100" s="5"/>
      <c r="B100" s="5"/>
      <c r="C100" s="5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5"/>
      <c r="Y100" s="5"/>
      <c r="Z100" s="5"/>
      <c r="AA100" s="5"/>
      <c r="AB100" s="5"/>
      <c r="AC100" s="5"/>
    </row>
    <row r="101" ht="12.75" customHeight="1">
      <c r="A101" s="5"/>
      <c r="B101" s="5"/>
      <c r="C101" s="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5"/>
      <c r="Y101" s="5"/>
      <c r="Z101" s="5"/>
      <c r="AA101" s="5"/>
      <c r="AB101" s="5"/>
      <c r="AC101" s="5"/>
    </row>
    <row r="102" ht="12.75" customHeight="1">
      <c r="A102" s="5"/>
      <c r="B102" s="5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5"/>
      <c r="Y102" s="5"/>
      <c r="Z102" s="5"/>
      <c r="AA102" s="5"/>
      <c r="AB102" s="5"/>
      <c r="AC102" s="5"/>
    </row>
    <row r="103" ht="12.75" customHeight="1">
      <c r="A103" s="5"/>
      <c r="B103" s="5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5"/>
      <c r="Y103" s="5"/>
      <c r="Z103" s="5"/>
      <c r="AA103" s="5"/>
      <c r="AB103" s="5"/>
      <c r="AC103" s="5"/>
    </row>
    <row r="104" ht="12.75" customHeight="1">
      <c r="A104" s="5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5"/>
      <c r="Y104" s="5"/>
      <c r="Z104" s="5"/>
      <c r="AA104" s="5"/>
      <c r="AB104" s="5"/>
      <c r="AC104" s="5"/>
    </row>
    <row r="105" ht="12.75" customHeight="1">
      <c r="A105" s="5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5"/>
      <c r="Y105" s="5"/>
      <c r="Z105" s="5"/>
      <c r="AA105" s="5"/>
      <c r="AB105" s="5"/>
      <c r="AC105" s="5"/>
    </row>
    <row r="106" ht="12.75" customHeight="1">
      <c r="A106" s="5"/>
      <c r="B106" s="5"/>
      <c r="C106" s="5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5"/>
      <c r="Y106" s="5"/>
      <c r="Z106" s="5"/>
      <c r="AA106" s="5"/>
      <c r="AB106" s="5"/>
      <c r="AC106" s="5"/>
    </row>
    <row r="107" ht="12.75" customHeight="1">
      <c r="A107" s="5"/>
      <c r="B107" s="5"/>
      <c r="C107" s="5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5"/>
      <c r="Y107" s="5"/>
      <c r="Z107" s="5"/>
      <c r="AA107" s="5"/>
      <c r="AB107" s="5"/>
      <c r="AC107" s="5"/>
    </row>
    <row r="108" ht="12.75" customHeight="1">
      <c r="A108" s="5"/>
      <c r="B108" s="5"/>
      <c r="C108" s="5"/>
      <c r="D108" s="1"/>
      <c r="E108" s="56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5"/>
      <c r="Y108" s="5"/>
      <c r="Z108" s="5"/>
      <c r="AA108" s="5"/>
      <c r="AB108" s="5"/>
      <c r="AC108" s="5"/>
    </row>
    <row r="109" ht="12.75" customHeight="1">
      <c r="A109" s="5"/>
      <c r="B109" s="5"/>
      <c r="C109" s="5"/>
      <c r="D109" s="56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5"/>
      <c r="Y109" s="5"/>
      <c r="Z109" s="5"/>
      <c r="AA109" s="5"/>
      <c r="AB109" s="5"/>
      <c r="AC109" s="5"/>
    </row>
    <row r="110" ht="12.75" customHeight="1">
      <c r="A110" s="5"/>
      <c r="B110" s="5"/>
      <c r="C110" s="5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5"/>
      <c r="Y110" s="5"/>
      <c r="Z110" s="5"/>
      <c r="AA110" s="5"/>
      <c r="AB110" s="5"/>
      <c r="AC110" s="5"/>
    </row>
    <row r="111" ht="12.75" customHeight="1">
      <c r="A111" s="5"/>
      <c r="B111" s="5"/>
      <c r="C111" s="5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5"/>
      <c r="Y111" s="5"/>
      <c r="Z111" s="5"/>
      <c r="AA111" s="5"/>
      <c r="AB111" s="5"/>
      <c r="AC111" s="5"/>
    </row>
    <row r="112" ht="12.75" customHeight="1">
      <c r="A112" s="5"/>
      <c r="B112" s="5"/>
      <c r="C112" s="5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5"/>
      <c r="Y112" s="5"/>
      <c r="Z112" s="5"/>
      <c r="AA112" s="5"/>
      <c r="AB112" s="5"/>
      <c r="AC112" s="5"/>
    </row>
    <row r="113" ht="12.75" customHeight="1">
      <c r="A113" s="5"/>
      <c r="B113" s="5"/>
      <c r="C113" s="5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5"/>
      <c r="Y113" s="5"/>
      <c r="Z113" s="5"/>
      <c r="AA113" s="5"/>
      <c r="AB113" s="5"/>
      <c r="AC113" s="5"/>
    </row>
    <row r="114" ht="12.75" customHeight="1">
      <c r="A114" s="5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5"/>
      <c r="Y114" s="5"/>
      <c r="Z114" s="5"/>
      <c r="AA114" s="5"/>
      <c r="AB114" s="5"/>
      <c r="AC114" s="5"/>
    </row>
    <row r="115" ht="12.75" customHeight="1">
      <c r="A115" s="5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5"/>
      <c r="Y115" s="5"/>
      <c r="Z115" s="5"/>
      <c r="AA115" s="5"/>
      <c r="AB115" s="5"/>
      <c r="AC115" s="5"/>
    </row>
    <row r="116" ht="12.75" customHeight="1">
      <c r="A116" s="5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5"/>
      <c r="Y116" s="5"/>
      <c r="Z116" s="5"/>
      <c r="AA116" s="5"/>
      <c r="AB116" s="5"/>
      <c r="AC116" s="5"/>
    </row>
    <row r="117" ht="12.75" customHeight="1">
      <c r="A117" s="5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5"/>
      <c r="Y117" s="5"/>
      <c r="Z117" s="5"/>
      <c r="AA117" s="5"/>
      <c r="AB117" s="5"/>
      <c r="AC117" s="5"/>
    </row>
    <row r="118" ht="12.75" customHeight="1">
      <c r="A118" s="5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5"/>
      <c r="Y118" s="5"/>
      <c r="Z118" s="5"/>
      <c r="AA118" s="5"/>
      <c r="AB118" s="5"/>
      <c r="AC118" s="5"/>
    </row>
    <row r="119" ht="12.75" customHeight="1">
      <c r="A119" s="5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5"/>
      <c r="Y119" s="5"/>
      <c r="Z119" s="5"/>
      <c r="AA119" s="5"/>
      <c r="AB119" s="5"/>
      <c r="AC119" s="5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5"/>
      <c r="Y120" s="5"/>
      <c r="Z120" s="5"/>
      <c r="AA120" s="5"/>
      <c r="AB120" s="5"/>
      <c r="AC120" s="5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5"/>
      <c r="Y121" s="5"/>
      <c r="Z121" s="5"/>
      <c r="AA121" s="5"/>
      <c r="AB121" s="5"/>
      <c r="AC121" s="5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5"/>
      <c r="Y122" s="5"/>
      <c r="Z122" s="5"/>
      <c r="AA122" s="5"/>
      <c r="AB122" s="5"/>
      <c r="AC122" s="5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5"/>
      <c r="Y123" s="5"/>
      <c r="Z123" s="5"/>
      <c r="AA123" s="5"/>
      <c r="AB123" s="5"/>
      <c r="AC123" s="5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5"/>
      <c r="Y124" s="5"/>
      <c r="Z124" s="5"/>
      <c r="AA124" s="5"/>
      <c r="AB124" s="5"/>
      <c r="AC124" s="5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5"/>
      <c r="Y125" s="5"/>
      <c r="Z125" s="5"/>
      <c r="AA125" s="5"/>
      <c r="AB125" s="5"/>
      <c r="AC125" s="5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5"/>
      <c r="Y126" s="5"/>
      <c r="Z126" s="5"/>
      <c r="AA126" s="5"/>
      <c r="AB126" s="5"/>
      <c r="AC126" s="5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5"/>
      <c r="Y127" s="5"/>
      <c r="Z127" s="5"/>
      <c r="AA127" s="5"/>
      <c r="AB127" s="5"/>
      <c r="AC127" s="5"/>
    </row>
    <row r="128" ht="12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</row>
    <row r="129" ht="12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ht="12.75" customHeight="1">
      <c r="A144" s="4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ht="12.75" customHeight="1">
      <c r="A145" s="4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5"/>
      <c r="Y145" s="5"/>
      <c r="Z145" s="5"/>
      <c r="AA145" s="5"/>
      <c r="AB145" s="5"/>
      <c r="AC145" s="5"/>
    </row>
    <row r="146" ht="12.75" customHeight="1">
      <c r="A146" s="4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5"/>
      <c r="Y146" s="5"/>
      <c r="Z146" s="5"/>
      <c r="AA146" s="5"/>
      <c r="AB146" s="5"/>
      <c r="AC146" s="5"/>
    </row>
    <row r="147" ht="12.75" customHeight="1">
      <c r="A147" s="4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5"/>
      <c r="Y147" s="5"/>
      <c r="Z147" s="5"/>
      <c r="AA147" s="5"/>
      <c r="AB147" s="5"/>
      <c r="AC147" s="5"/>
    </row>
    <row r="148" ht="12.75" customHeight="1">
      <c r="A148" s="42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ht="12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ht="12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ht="12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</row>
    <row r="152" ht="12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</row>
    <row r="153" ht="12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</row>
    <row r="154" ht="12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ht="12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ht="12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ht="12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ht="12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ht="12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ht="12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ht="12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ht="12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ht="12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ht="12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ht="12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ht="12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ht="12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ht="12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ht="12.75" customHeight="1">
      <c r="A169" s="4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ht="12.75" customHeight="1">
      <c r="A170" s="4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5"/>
      <c r="X170" s="5"/>
      <c r="Y170" s="5"/>
      <c r="Z170" s="5"/>
      <c r="AA170" s="5"/>
      <c r="AB170" s="5"/>
      <c r="AC170" s="5"/>
    </row>
    <row r="171" ht="12.75" customHeight="1">
      <c r="A171" s="4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5"/>
      <c r="X171" s="5"/>
      <c r="Y171" s="5"/>
      <c r="Z171" s="5"/>
      <c r="AA171" s="5"/>
      <c r="AB171" s="5"/>
      <c r="AC171" s="5"/>
    </row>
    <row r="172" ht="12.75" customHeight="1">
      <c r="A172" s="4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5"/>
      <c r="X172" s="5"/>
      <c r="Y172" s="5"/>
      <c r="Z172" s="5"/>
      <c r="AA172" s="5"/>
      <c r="AB172" s="5"/>
      <c r="AC172" s="5"/>
    </row>
    <row r="173" ht="12.75" customHeight="1">
      <c r="A173" s="42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</row>
    <row r="1001" ht="15.7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</row>
    <row r="1002" ht="15.75" customHeight="1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</row>
    <row r="1003" ht="15.75" customHeight="1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</row>
    <row r="1004" ht="15.75" customHeight="1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</row>
    <row r="1005" ht="15.75" customHeight="1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</row>
    <row r="1006" ht="15.75" customHeight="1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</row>
    <row r="1007" ht="15.75" customHeight="1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</row>
    <row r="1008" ht="15.75" customHeight="1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</row>
    <row r="1009" ht="15.75" customHeight="1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</row>
    <row r="1010" ht="15.75" customHeight="1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</row>
    <row r="1011" ht="15.75" customHeight="1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</row>
    <row r="1012" ht="15.75" customHeight="1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</row>
    <row r="1013" ht="15.75" customHeight="1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5"/>
    </row>
    <row r="1014" ht="15.75" customHeight="1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</row>
    <row r="1015" ht="15.75" customHeight="1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</row>
    <row r="1016" ht="15.75" customHeight="1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5"/>
    </row>
    <row r="1017" ht="15.75" customHeight="1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</row>
    <row r="1018" ht="15.75" customHeight="1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</row>
    <row r="1019" ht="15.75" customHeight="1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5"/>
    </row>
    <row r="1020" ht="15.75" customHeight="1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5"/>
    </row>
    <row r="1021" ht="15.75" customHeight="1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</row>
    <row r="1022" ht="15.75" customHeight="1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  <c r="AA1022" s="5"/>
      <c r="AB1022" s="5"/>
      <c r="AC1022" s="5"/>
    </row>
    <row r="1023" ht="15.75" customHeight="1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  <c r="AA1023" s="5"/>
      <c r="AB1023" s="5"/>
      <c r="AC1023" s="5"/>
    </row>
  </sheetData>
  <autoFilter ref="$A$87:$B$94">
    <sortState ref="A87:B94">
      <sortCondition descending="1" ref="B87:B94"/>
    </sortState>
  </autoFilter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1"/>
    <hyperlink r:id="rId10" ref="A15"/>
    <hyperlink r:id="rId11" ref="A16"/>
    <hyperlink r:id="rId12" ref="A17"/>
    <hyperlink r:id="rId13" ref="A18"/>
    <hyperlink r:id="rId14" ref="A19"/>
    <hyperlink r:id="rId15" ref="A20"/>
    <hyperlink r:id="rId16" ref="A21"/>
    <hyperlink r:id="rId17" ref="A22"/>
    <hyperlink r:id="rId18" ref="A23"/>
    <hyperlink r:id="rId19" ref="A27"/>
    <hyperlink r:id="rId20" ref="A28"/>
    <hyperlink r:id="rId21" ref="A29"/>
    <hyperlink r:id="rId22" ref="A30"/>
    <hyperlink r:id="rId23" ref="A31"/>
    <hyperlink r:id="rId24" ref="A32"/>
    <hyperlink r:id="rId25" ref="A33"/>
    <hyperlink r:id="rId26" ref="A34"/>
    <hyperlink r:id="rId27" ref="A39"/>
    <hyperlink r:id="rId28" ref="A40"/>
    <hyperlink r:id="rId29" ref="A41"/>
    <hyperlink r:id="rId30" ref="A42"/>
    <hyperlink r:id="rId31" ref="A43"/>
    <hyperlink r:id="rId32" ref="A44"/>
    <hyperlink r:id="rId33" ref="A45"/>
    <hyperlink r:id="rId34" ref="A46"/>
    <hyperlink r:id="rId35" ref="A47"/>
    <hyperlink r:id="rId36" ref="A51"/>
    <hyperlink r:id="rId37" ref="A53"/>
    <hyperlink r:id="rId38" ref="A54"/>
    <hyperlink r:id="rId39" ref="A55"/>
    <hyperlink r:id="rId40" ref="A56"/>
    <hyperlink r:id="rId41" ref="A57"/>
    <hyperlink r:id="rId42" ref="A58"/>
    <hyperlink r:id="rId43" ref="A59"/>
    <hyperlink r:id="rId44" ref="A63"/>
    <hyperlink r:id="rId45" ref="A64"/>
    <hyperlink r:id="rId46" ref="A65"/>
    <hyperlink r:id="rId47" ref="A66"/>
    <hyperlink r:id="rId48" ref="A67"/>
    <hyperlink r:id="rId49" ref="A68"/>
    <hyperlink r:id="rId50" ref="A69"/>
    <hyperlink r:id="rId51" ref="A70"/>
    <hyperlink r:id="rId52" ref="A71"/>
    <hyperlink r:id="rId53" ref="A75"/>
    <hyperlink r:id="rId54" ref="A76"/>
    <hyperlink r:id="rId55" ref="A77"/>
    <hyperlink r:id="rId56" ref="A78"/>
    <hyperlink r:id="rId57" ref="A79"/>
    <hyperlink r:id="rId58" ref="A80"/>
    <hyperlink r:id="rId59" ref="A81"/>
    <hyperlink r:id="rId60" ref="A82"/>
    <hyperlink r:id="rId61" ref="A83"/>
  </hyperlinks>
  <drawing r:id="rId6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8.88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12.88"/>
    <col customWidth="1" min="10" max="10" width="5.88"/>
    <col customWidth="1" min="11" max="11" width="9.38"/>
    <col customWidth="1" min="12" max="12" width="5.25"/>
  </cols>
  <sheetData>
    <row r="1" ht="12.75" customHeight="1">
      <c r="A1" s="57" t="s">
        <v>97</v>
      </c>
      <c r="B1" s="58"/>
      <c r="C1" s="57" t="s">
        <v>98</v>
      </c>
      <c r="D1" s="58"/>
      <c r="E1" s="57" t="s">
        <v>99</v>
      </c>
      <c r="F1" s="58"/>
      <c r="G1" s="57" t="s">
        <v>100</v>
      </c>
      <c r="H1" s="58"/>
      <c r="I1" s="57" t="s">
        <v>101</v>
      </c>
      <c r="J1" s="58"/>
      <c r="K1" s="57" t="s">
        <v>102</v>
      </c>
      <c r="L1" s="58"/>
      <c r="M1" s="59" t="s">
        <v>103</v>
      </c>
    </row>
    <row r="2" ht="12.75" customHeight="1">
      <c r="A2" s="60" t="s">
        <v>104</v>
      </c>
      <c r="B2" s="60">
        <v>76.0</v>
      </c>
      <c r="C2" s="60" t="s">
        <v>105</v>
      </c>
      <c r="D2" s="60">
        <v>90.0</v>
      </c>
      <c r="E2" s="60" t="s">
        <v>106</v>
      </c>
      <c r="F2" s="60">
        <v>150.0</v>
      </c>
      <c r="G2" s="60" t="s">
        <v>107</v>
      </c>
      <c r="H2" s="60">
        <v>260.0</v>
      </c>
      <c r="I2" s="60" t="s">
        <v>108</v>
      </c>
      <c r="J2" s="60">
        <v>401.0</v>
      </c>
      <c r="K2" s="60" t="s">
        <v>109</v>
      </c>
      <c r="L2" s="60">
        <v>415.0</v>
      </c>
      <c r="M2" s="59" t="s">
        <v>110</v>
      </c>
      <c r="N2" s="59">
        <v>99.0</v>
      </c>
    </row>
    <row r="3" ht="12.75" customHeight="1">
      <c r="A3" s="60" t="s">
        <v>111</v>
      </c>
      <c r="B3" s="60">
        <v>102.0</v>
      </c>
      <c r="C3" s="60" t="s">
        <v>112</v>
      </c>
      <c r="D3" s="60">
        <v>80.0</v>
      </c>
      <c r="E3" s="60" t="s">
        <v>113</v>
      </c>
      <c r="F3" s="60">
        <v>90.0</v>
      </c>
      <c r="G3" s="60" t="s">
        <v>114</v>
      </c>
      <c r="H3" s="60">
        <v>10.0</v>
      </c>
      <c r="I3" s="60" t="s">
        <v>115</v>
      </c>
      <c r="J3" s="60">
        <v>8.0</v>
      </c>
      <c r="K3" s="60" t="s">
        <v>116</v>
      </c>
      <c r="L3" s="60">
        <v>75.0</v>
      </c>
      <c r="M3" s="59" t="s">
        <v>117</v>
      </c>
      <c r="N3" s="59">
        <v>101.0</v>
      </c>
    </row>
    <row r="4" ht="12.75" customHeight="1">
      <c r="A4" s="60" t="s">
        <v>118</v>
      </c>
      <c r="B4" s="60">
        <v>100.0</v>
      </c>
      <c r="C4" s="60" t="s">
        <v>119</v>
      </c>
      <c r="D4" s="60">
        <v>131.0</v>
      </c>
      <c r="E4" s="60" t="s">
        <v>120</v>
      </c>
      <c r="F4" s="60">
        <v>200.0</v>
      </c>
      <c r="G4" s="60" t="s">
        <v>121</v>
      </c>
      <c r="H4" s="60">
        <v>55.0</v>
      </c>
      <c r="I4" s="60" t="s">
        <v>122</v>
      </c>
      <c r="J4" s="60"/>
      <c r="K4" s="60" t="s">
        <v>123</v>
      </c>
      <c r="L4" s="60">
        <v>1.0</v>
      </c>
      <c r="M4" s="59" t="s">
        <v>124</v>
      </c>
      <c r="N4" s="59">
        <v>38.0</v>
      </c>
    </row>
    <row r="5" ht="12.75" customHeight="1">
      <c r="A5" s="60" t="s">
        <v>125</v>
      </c>
      <c r="B5" s="60">
        <v>86.0</v>
      </c>
      <c r="C5" s="60" t="s">
        <v>126</v>
      </c>
      <c r="D5" s="60">
        <v>9.0</v>
      </c>
      <c r="E5" s="59" t="s">
        <v>127</v>
      </c>
      <c r="F5" s="59">
        <v>25.0</v>
      </c>
      <c r="G5" s="60" t="s">
        <v>128</v>
      </c>
      <c r="H5" s="60">
        <v>77.0</v>
      </c>
      <c r="I5" s="60" t="s">
        <v>129</v>
      </c>
      <c r="J5" s="60"/>
      <c r="K5" s="60" t="s">
        <v>130</v>
      </c>
      <c r="L5" s="60">
        <v>1.0</v>
      </c>
      <c r="M5" s="59" t="s">
        <v>131</v>
      </c>
      <c r="N5" s="59">
        <v>36.0</v>
      </c>
    </row>
    <row r="6" ht="12.75" customHeight="1">
      <c r="A6" s="60" t="s">
        <v>132</v>
      </c>
      <c r="B6" s="60">
        <v>20.0</v>
      </c>
      <c r="C6" s="60" t="s">
        <v>133</v>
      </c>
      <c r="D6" s="60">
        <v>76.0</v>
      </c>
      <c r="E6" s="60" t="s">
        <v>134</v>
      </c>
      <c r="F6" s="60">
        <v>1.0</v>
      </c>
      <c r="G6" s="60" t="s">
        <v>135</v>
      </c>
      <c r="H6" s="60">
        <v>1.0</v>
      </c>
      <c r="I6" s="60" t="s">
        <v>136</v>
      </c>
      <c r="J6" s="60"/>
      <c r="K6" s="60" t="s">
        <v>137</v>
      </c>
      <c r="L6" s="60">
        <v>1.0</v>
      </c>
      <c r="M6" s="59" t="s">
        <v>138</v>
      </c>
      <c r="N6" s="59">
        <v>78.0</v>
      </c>
    </row>
    <row r="7" ht="12.75" customHeight="1">
      <c r="A7" s="60" t="s">
        <v>139</v>
      </c>
      <c r="B7" s="60">
        <v>10.0</v>
      </c>
      <c r="C7" s="60" t="s">
        <v>140</v>
      </c>
      <c r="D7" s="60">
        <v>35.0</v>
      </c>
      <c r="E7" s="59" t="s">
        <v>141</v>
      </c>
      <c r="F7" s="60">
        <v>1.0</v>
      </c>
      <c r="G7" s="60" t="s">
        <v>142</v>
      </c>
      <c r="H7" s="60">
        <v>90.0</v>
      </c>
      <c r="I7" s="60" t="s">
        <v>143</v>
      </c>
      <c r="J7" s="60"/>
      <c r="K7" s="60" t="s">
        <v>144</v>
      </c>
      <c r="L7" s="60">
        <v>1.0</v>
      </c>
      <c r="M7" s="59" t="s">
        <v>145</v>
      </c>
      <c r="N7" s="59">
        <v>7.0</v>
      </c>
    </row>
    <row r="8" ht="12.75" customHeight="1">
      <c r="A8" s="60" t="s">
        <v>146</v>
      </c>
      <c r="B8" s="60">
        <v>22.0</v>
      </c>
      <c r="C8" s="60" t="s">
        <v>147</v>
      </c>
      <c r="D8" s="60">
        <v>1.0</v>
      </c>
      <c r="E8" s="60" t="s">
        <v>148</v>
      </c>
      <c r="F8" s="60">
        <v>1.0</v>
      </c>
      <c r="G8" s="60" t="s">
        <v>149</v>
      </c>
      <c r="H8" s="60">
        <v>1.0</v>
      </c>
      <c r="I8" s="60" t="s">
        <v>150</v>
      </c>
      <c r="J8" s="60"/>
      <c r="K8" s="60" t="s">
        <v>151</v>
      </c>
      <c r="L8" s="60">
        <v>1.0</v>
      </c>
      <c r="M8" s="59" t="s">
        <v>152</v>
      </c>
      <c r="N8" s="59">
        <v>88.0</v>
      </c>
    </row>
    <row r="9" ht="12.75" customHeight="1">
      <c r="A9" s="60" t="s">
        <v>153</v>
      </c>
      <c r="B9" s="60">
        <v>31.0</v>
      </c>
      <c r="C9" s="60" t="s">
        <v>154</v>
      </c>
      <c r="D9" s="60">
        <v>1.0</v>
      </c>
      <c r="E9" s="60" t="s">
        <v>155</v>
      </c>
      <c r="F9" s="60">
        <v>1.0</v>
      </c>
      <c r="G9" s="60" t="s">
        <v>156</v>
      </c>
      <c r="H9" s="60">
        <v>1.0</v>
      </c>
      <c r="I9" s="60" t="s">
        <v>157</v>
      </c>
      <c r="J9" s="60"/>
      <c r="K9" s="60" t="s">
        <v>158</v>
      </c>
      <c r="L9" s="60">
        <v>1.0</v>
      </c>
      <c r="M9" s="59" t="s">
        <v>159</v>
      </c>
      <c r="N9" s="59">
        <v>1.0</v>
      </c>
    </row>
    <row r="10" ht="12.75" customHeight="1">
      <c r="A10" s="60" t="s">
        <v>160</v>
      </c>
      <c r="B10" s="60">
        <v>53.0</v>
      </c>
      <c r="C10" s="60" t="s">
        <v>161</v>
      </c>
      <c r="D10" s="60">
        <v>1.0</v>
      </c>
      <c r="E10" s="60" t="s">
        <v>162</v>
      </c>
      <c r="F10" s="60">
        <v>31.0</v>
      </c>
      <c r="G10" s="60" t="s">
        <v>163</v>
      </c>
      <c r="H10" s="60">
        <v>1.0</v>
      </c>
      <c r="I10" s="60" t="s">
        <v>163</v>
      </c>
      <c r="J10" s="60"/>
      <c r="K10" s="60" t="s">
        <v>164</v>
      </c>
      <c r="L10" s="60">
        <v>1.0</v>
      </c>
      <c r="M10" s="59" t="s">
        <v>165</v>
      </c>
      <c r="N10" s="59">
        <v>1.0</v>
      </c>
    </row>
    <row r="11" ht="12.75" customHeight="1">
      <c r="A11" s="61" t="s">
        <v>166</v>
      </c>
      <c r="B11" s="61">
        <v>500.0</v>
      </c>
      <c r="C11" s="62"/>
      <c r="D11" s="61">
        <v>424.0</v>
      </c>
      <c r="E11" s="62"/>
      <c r="F11" s="61">
        <v>500.0</v>
      </c>
      <c r="G11" s="62"/>
      <c r="H11" s="61">
        <v>496.0</v>
      </c>
      <c r="I11" s="62"/>
      <c r="J11" s="61">
        <v>409.0</v>
      </c>
      <c r="K11" s="62"/>
      <c r="L11" s="61">
        <v>497.0</v>
      </c>
      <c r="N11" s="59">
        <v>449.0</v>
      </c>
    </row>
    <row r="12" ht="12.75" customHeight="1">
      <c r="A12" s="61" t="s">
        <v>167</v>
      </c>
      <c r="B12" s="61">
        <v>500.0</v>
      </c>
      <c r="C12" s="62"/>
      <c r="D12" s="61">
        <v>500.0</v>
      </c>
      <c r="E12" s="62"/>
      <c r="F12" s="61">
        <v>500.0</v>
      </c>
      <c r="G12" s="62"/>
      <c r="H12" s="61">
        <v>500.0</v>
      </c>
      <c r="I12" s="62"/>
      <c r="J12" s="61">
        <v>500.0</v>
      </c>
      <c r="K12" s="62"/>
      <c r="L12" s="61">
        <v>500.0</v>
      </c>
      <c r="N12" s="59">
        <v>500.0</v>
      </c>
    </row>
    <row r="13" ht="12.75" customHeight="1">
      <c r="A13" s="63" t="s">
        <v>168</v>
      </c>
      <c r="B13" s="60">
        <v>0.0</v>
      </c>
      <c r="C13" s="58"/>
      <c r="D13" s="60">
        <v>76.0</v>
      </c>
      <c r="E13" s="5"/>
      <c r="F13" s="60">
        <v>0.0</v>
      </c>
      <c r="G13" s="5"/>
      <c r="H13" s="60">
        <v>4.0</v>
      </c>
      <c r="I13" s="5"/>
      <c r="J13" s="60">
        <v>91.0</v>
      </c>
      <c r="K13" s="5"/>
      <c r="L13" s="60">
        <v>3.0</v>
      </c>
      <c r="N13" s="59">
        <v>51.0</v>
      </c>
    </row>
    <row r="14" ht="12.75" customHeight="1">
      <c r="A14" s="5"/>
      <c r="B14" s="5"/>
      <c r="C14" s="58"/>
      <c r="D14" s="5"/>
      <c r="E14" s="5"/>
      <c r="F14" s="5"/>
      <c r="G14" s="5"/>
      <c r="H14" s="5"/>
      <c r="I14" s="5"/>
      <c r="J14" s="5"/>
    </row>
    <row r="15" ht="12.75" customHeight="1">
      <c r="A15" s="5"/>
      <c r="B15" s="5"/>
      <c r="C15" s="58"/>
      <c r="D15" s="5"/>
      <c r="E15" s="5"/>
      <c r="F15" s="5"/>
      <c r="G15" s="5"/>
      <c r="H15" s="5"/>
      <c r="I15" s="5"/>
      <c r="J15" s="5"/>
    </row>
    <row r="16" ht="12.75" customHeight="1">
      <c r="A16" s="5"/>
      <c r="B16" s="5"/>
      <c r="C16" s="58"/>
      <c r="D16" s="5"/>
      <c r="E16" s="5"/>
      <c r="F16" s="58"/>
      <c r="G16" s="5"/>
      <c r="H16" s="5"/>
      <c r="I16" s="5"/>
      <c r="J16" s="5"/>
    </row>
    <row r="17" ht="12.75" customHeight="1">
      <c r="A17" s="5"/>
      <c r="B17" s="5"/>
      <c r="C17" s="58"/>
      <c r="D17" s="5"/>
      <c r="E17" s="5"/>
      <c r="F17" s="5"/>
      <c r="G17" s="5"/>
      <c r="H17" s="5"/>
      <c r="I17" s="5"/>
      <c r="J17" s="5"/>
    </row>
    <row r="18" ht="12.75" customHeight="1">
      <c r="A18" s="5"/>
      <c r="B18" s="5"/>
      <c r="C18" s="58"/>
      <c r="D18" s="5"/>
      <c r="E18" s="5"/>
      <c r="F18" s="5"/>
      <c r="G18" s="5"/>
      <c r="H18" s="5"/>
      <c r="I18" s="5"/>
      <c r="J18" s="5"/>
    </row>
    <row r="19" ht="12.75" customHeight="1">
      <c r="A19" s="5"/>
      <c r="B19" s="5"/>
      <c r="C19" s="58"/>
      <c r="D19" s="5"/>
      <c r="E19" s="5"/>
      <c r="F19" s="5"/>
      <c r="G19" s="5"/>
      <c r="H19" s="5"/>
      <c r="I19" s="5"/>
      <c r="J19" s="5"/>
    </row>
    <row r="20" ht="12.75" customHeight="1">
      <c r="A20" s="5"/>
      <c r="B20" s="5"/>
      <c r="C20" s="58"/>
      <c r="D20" s="5"/>
      <c r="E20" s="5"/>
      <c r="F20" s="5"/>
      <c r="G20" s="5"/>
      <c r="H20" s="5"/>
      <c r="I20" s="5"/>
      <c r="J20" s="5"/>
    </row>
    <row r="21" ht="12.75" customHeight="1">
      <c r="A21" s="5"/>
      <c r="B21" s="5"/>
      <c r="C21" s="58"/>
      <c r="D21" s="5"/>
      <c r="E21" s="5"/>
      <c r="F21" s="5"/>
      <c r="G21" s="5"/>
      <c r="H21" s="5"/>
      <c r="I21" s="5"/>
      <c r="J21" s="5"/>
    </row>
    <row r="22" ht="15.75" customHeight="1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ht="15.75" customHeight="1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ht="15.75" customHeight="1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ht="15.75" customHeight="1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ht="15.75" customHeight="1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ht="15.75" customHeight="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ht="15.75" customHeight="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ht="15.75" customHeight="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ht="15.75" customHeight="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ht="15.75" customHeight="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ht="15.75" customHeight="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ht="15.75" customHeight="1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ht="15.75" customHeight="1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ht="15.75" customHeight="1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ht="15.75" customHeight="1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ht="15.75" customHeight="1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ht="15.75" customHeight="1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ht="15.75" customHeight="1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ht="15.75" customHeight="1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ht="15.75" customHeight="1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ht="15.75" customHeight="1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ht="15.75" customHeight="1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ht="15.75" customHeight="1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ht="15.75" customHeight="1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ht="15.75" customHeight="1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ht="15.75" customHeight="1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ht="15.75" customHeight="1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ht="15.75" customHeight="1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ht="15.75" customHeight="1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</row>
  </sheetData>
  <drawing r:id="rId1"/>
</worksheet>
</file>